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700" activeTab="0"/>
  </bookViews>
  <sheets>
    <sheet name="Instructions" sheetId="1" r:id="rId1"/>
    <sheet name="Roof Runoff Management" sheetId="2" r:id="rId2"/>
    <sheet name="Area &amp; Wetted Perimeter" sheetId="3" r:id="rId3"/>
    <sheet name="Tables" sheetId="4" state="hidden" r:id="rId4"/>
  </sheets>
  <definedNames>
    <definedName name="_xlnm.Print_Area" localSheetId="2">'Area &amp; Wetted Perimeter'!$A$1:$N$61</definedName>
    <definedName name="_xlnm.Print_Area" localSheetId="0">'Instructions'!$A$1:$O$71</definedName>
    <definedName name="_xlnm.Print_Area" localSheetId="1">'Roof Runoff Management'!$A$1:$K$60</definedName>
  </definedNames>
  <calcPr fullCalcOnLoad="1"/>
</workbook>
</file>

<file path=xl/sharedStrings.xml><?xml version="1.0" encoding="utf-8"?>
<sst xmlns="http://schemas.openxmlformats.org/spreadsheetml/2006/main" count="363" uniqueCount="310">
  <si>
    <t>SWCD's</t>
  </si>
  <si>
    <t>Appomattox River SWCD</t>
  </si>
  <si>
    <t>Big Walker SWCD</t>
  </si>
  <si>
    <t>Blue Ridge SWCD</t>
  </si>
  <si>
    <t>Clinch Valley SWCD</t>
  </si>
  <si>
    <t>Colonial SWCD</t>
  </si>
  <si>
    <t>Culpeper SWCD</t>
  </si>
  <si>
    <t>Daniel Boone SWCD</t>
  </si>
  <si>
    <t>Eastern Shore SWCD</t>
  </si>
  <si>
    <t>Evergreen SWCD</t>
  </si>
  <si>
    <t>Halifax SWCD</t>
  </si>
  <si>
    <t>Hanover-Caroline SWCD</t>
  </si>
  <si>
    <t>Headwaters SWCD</t>
  </si>
  <si>
    <t>Henricropolis SWCD</t>
  </si>
  <si>
    <t>Holston River SWCD</t>
  </si>
  <si>
    <t>J.R. Horsley SWCD</t>
  </si>
  <si>
    <t>James River SWCD</t>
  </si>
  <si>
    <t>John Marshall SWCD</t>
  </si>
  <si>
    <t>Lake Country SWCD</t>
  </si>
  <si>
    <t>Lonesome Pine SWCD</t>
  </si>
  <si>
    <t>Lord Fairfax SWCD</t>
  </si>
  <si>
    <t>Loudoun SWCD</t>
  </si>
  <si>
    <t>Monacan SWCD</t>
  </si>
  <si>
    <t>Mountain SWCD</t>
  </si>
  <si>
    <t>Mountain Castles SWCD</t>
  </si>
  <si>
    <t>Natural Bridge SWCD</t>
  </si>
  <si>
    <t>Natural Tunnel SWCD</t>
  </si>
  <si>
    <t>New River SWCD</t>
  </si>
  <si>
    <t>Northern Neck SWCD</t>
  </si>
  <si>
    <t>Northern Virginia SWCD</t>
  </si>
  <si>
    <t>Patrick SWCD</t>
  </si>
  <si>
    <t>Peaks of Otter SWCD</t>
  </si>
  <si>
    <t>Peanut SWCD</t>
  </si>
  <si>
    <t>Peter Franscisco SWCD</t>
  </si>
  <si>
    <t>Piedmont SWCD</t>
  </si>
  <si>
    <t>Pittsylvania SWCD</t>
  </si>
  <si>
    <t>Prince William SWCD</t>
  </si>
  <si>
    <t>Robert E. Lee SWCD</t>
  </si>
  <si>
    <t>Shenadoah Valley SWCD</t>
  </si>
  <si>
    <t>Skyline SWCD</t>
  </si>
  <si>
    <t>Southside SWCD</t>
  </si>
  <si>
    <t>Tazewell SWCD</t>
  </si>
  <si>
    <t>Thomas Jefferson SWCD</t>
  </si>
  <si>
    <t>Three Rivers SWCD</t>
  </si>
  <si>
    <t>Tidewater SWCD</t>
  </si>
  <si>
    <t>Tri-County SWCD</t>
  </si>
  <si>
    <t>Virginia Dare SWCD</t>
  </si>
  <si>
    <t>Cooperator:</t>
  </si>
  <si>
    <t>Conservation District:</t>
  </si>
  <si>
    <t>Service Center:</t>
  </si>
  <si>
    <t>Assisted By:</t>
  </si>
  <si>
    <t>Roof Runoff Management Worksheet - Gutter &amp; Downspout Sizing</t>
  </si>
  <si>
    <t>Date:</t>
  </si>
  <si>
    <t>Project Description:</t>
  </si>
  <si>
    <t>square inches</t>
  </si>
  <si>
    <t>inches</t>
  </si>
  <si>
    <t>cubic feet/second</t>
  </si>
  <si>
    <t>Step 1 - Compute the Capacity of the Gutter:</t>
  </si>
  <si>
    <t>Step 2 - Compute the Capacity of the Downspout:</t>
  </si>
  <si>
    <t>Step 3 - Determine Whether the System is Controlled By the Gutter Capacity or Downspout Capacity and Adjust Number of Downspouts if Desired:</t>
  </si>
  <si>
    <r>
      <t>Capacity of Gutter (q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):</t>
    </r>
  </si>
  <si>
    <r>
      <t>Capacity of Downspout (q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):</t>
    </r>
  </si>
  <si>
    <r>
      <t>Cross Sectional Area of Gutter (A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):</t>
    </r>
  </si>
  <si>
    <t>Wetted Perimeter of Gutter (wp):</t>
  </si>
  <si>
    <r>
      <t>Cross Sectional Area of Downspout (A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):</t>
    </r>
  </si>
  <si>
    <r>
      <t>(q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)       /</t>
    </r>
  </si>
  <si>
    <r>
      <t>(q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     =</t>
    </r>
  </si>
  <si>
    <t>Step 4 - Determine the Roof Area That Can be Served:</t>
  </si>
  <si>
    <r>
      <t>Capacity of System (q</t>
    </r>
    <r>
      <rPr>
        <sz val="10"/>
        <rFont val="Arial"/>
        <family val="0"/>
      </rPr>
      <t>):</t>
    </r>
  </si>
  <si>
    <t>square feet</t>
  </si>
  <si>
    <r>
      <t>Area of Roof Served (A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):</t>
    </r>
  </si>
  <si>
    <t>Notes:</t>
  </si>
  <si>
    <t>The above procedure is a trial and error process.  Different sizes of gutters and downspouts should be evaluated along with multiple downspouts</t>
  </si>
  <si>
    <t>Accomack County</t>
  </si>
  <si>
    <t>Albermarle Co Zone 1</t>
  </si>
  <si>
    <t>Albermarle Co Zone 2</t>
  </si>
  <si>
    <t>Alleghany Co</t>
  </si>
  <si>
    <t>Amelia Co</t>
  </si>
  <si>
    <t>Amherst Co</t>
  </si>
  <si>
    <t>Appomattox Co</t>
  </si>
  <si>
    <t>Augusta Co Zone 1</t>
  </si>
  <si>
    <t>Augusta Co Zone 2</t>
  </si>
  <si>
    <t>Bath Co</t>
  </si>
  <si>
    <t>Bedford Co Zone 1</t>
  </si>
  <si>
    <t>Bedford Co Zone 2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</si>
  <si>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</si>
  <si>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</si>
  <si>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</si>
  <si>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</si>
  <si>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</si>
  <si>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</si>
  <si>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</si>
  <si>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 Zone 1</t>
  </si>
  <si>
    <t>Carroll Co Zone 2</t>
  </si>
  <si>
    <t>Carroll Co Zone 3</t>
  </si>
  <si>
    <t>Carroll Co Zone 4</t>
  </si>
  <si>
    <t>Charles City County</t>
  </si>
  <si>
    <t>Charlotte Co</t>
  </si>
  <si>
    <t>Chesapeake City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</si>
  <si>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</si>
  <si>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</si>
  <si>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</si>
  <si>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</si>
  <si>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</si>
  <si>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</si>
  <si>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</si>
  <si>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</si>
  <si>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</si>
  <si>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</si>
  <si>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 Zone 1</t>
  </si>
  <si>
    <t>Floyd Co Zone 2</t>
  </si>
  <si>
    <t>Floyd Co Zone 3</t>
  </si>
  <si>
    <t>Floyd Co Zone 4</t>
  </si>
  <si>
    <t>Fluvanna Co</t>
  </si>
  <si>
    <t>Franklin Co</t>
  </si>
  <si>
    <t>Frederick Co</t>
  </si>
  <si>
    <t>Giles Co Zone 1</t>
  </si>
  <si>
    <t>Giles Co Zone 2</t>
  </si>
  <si>
    <t>Gloucester Co</t>
  </si>
  <si>
    <t>Goochland Co</t>
  </si>
  <si>
    <t>Grayson Co Zone 1</t>
  </si>
  <si>
    <t>Grayson Co Zone 2</t>
  </si>
  <si>
    <t>Grayson Co Zone 3</t>
  </si>
  <si>
    <t>Greensville Co</t>
  </si>
  <si>
    <t>10 Year</t>
  </si>
  <si>
    <t>25 Year</t>
  </si>
  <si>
    <t>Halifax Co</t>
  </si>
  <si>
    <t>Hampton City</t>
  </si>
  <si>
    <t>Hanover Co</t>
  </si>
  <si>
    <t>Henrico Co</t>
  </si>
  <si>
    <t>Henry Co</t>
  </si>
  <si>
    <t>Highland Co</t>
  </si>
  <si>
    <t>Isle of Wight</t>
  </si>
  <si>
    <t>James City County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</si>
  <si>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</si>
  <si>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</si>
  <si>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</si>
  <si>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</si>
  <si>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</si>
  <si>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</si>
  <si>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</si>
  <si>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</si>
  <si>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Lynchburg City</t>
  </si>
  <si>
    <t>Madison Co Zone 1</t>
  </si>
  <si>
    <t>Madison Co Zone 2</t>
  </si>
  <si>
    <t>Mathews Co</t>
  </si>
  <si>
    <t>Mecklenburg Co</t>
  </si>
  <si>
    <t>Middlesex Co</t>
  </si>
  <si>
    <t>Montgomery Co Zone 1</t>
  </si>
  <si>
    <t>Montgomery Co Zone 2</t>
  </si>
  <si>
    <t>Montgomery Co Zone 3</t>
  </si>
  <si>
    <t>Nelson Co</t>
  </si>
  <si>
    <t>New Kent Co</t>
  </si>
  <si>
    <t>Newport News City</t>
  </si>
  <si>
    <t>Norfolk City</t>
  </si>
  <si>
    <t>Northampton County</t>
  </si>
  <si>
    <t>Northumberland Co</t>
  </si>
  <si>
    <t>Nottoway Co</t>
  </si>
  <si>
    <t>Orange Co</t>
  </si>
  <si>
    <t>Page Co Zone 1</t>
  </si>
  <si>
    <t>Page Co Zone 2</t>
  </si>
  <si>
    <t>Patrick Co Zone 1</t>
  </si>
  <si>
    <t>Patrick Co Zone 2</t>
  </si>
  <si>
    <t>Patrick Co Zone 3</t>
  </si>
  <si>
    <t>Petersburg City</t>
  </si>
  <si>
    <t>Pittsylvania Co</t>
  </si>
  <si>
    <t>Poquoson City</t>
  </si>
  <si>
    <t>Portsmouth City</t>
  </si>
  <si>
    <t>Powhatan Co</t>
  </si>
  <si>
    <t>Prince Edward Co</t>
  </si>
  <si>
    <t>Prince George County</t>
  </si>
  <si>
    <t>Prince William Co</t>
  </si>
  <si>
    <t>Pulaski Co</t>
  </si>
  <si>
    <t>Rappahannock Co</t>
  </si>
  <si>
    <t>Richmond City</t>
  </si>
  <si>
    <t>Richmond Co</t>
  </si>
  <si>
    <t>Roanoke Co Zone 1</t>
  </si>
  <si>
    <t>Roanoke Co zone 2</t>
  </si>
  <si>
    <t>Rockingham Co Zone 1</t>
  </si>
  <si>
    <t>Rockingham Co Zone 2</t>
  </si>
  <si>
    <t>Russell Co</t>
  </si>
  <si>
    <t>Scott Co Zone 1</t>
  </si>
  <si>
    <t>Scott Co Zone 2</t>
  </si>
  <si>
    <t>Shenandoah Co</t>
  </si>
  <si>
    <t>Smyth Co</t>
  </si>
  <si>
    <t>Southampton Co</t>
  </si>
  <si>
    <t>Spotsylvania Co</t>
  </si>
  <si>
    <t>Stafford Co</t>
  </si>
  <si>
    <t>Suffolk City</t>
  </si>
  <si>
    <t>Surry Co</t>
  </si>
  <si>
    <t>Sussex Co</t>
  </si>
  <si>
    <t>Tazewell Co</t>
  </si>
  <si>
    <t>Virginia Beach City</t>
  </si>
  <si>
    <t>Warren Co Zone 1</t>
  </si>
  <si>
    <t>Warren Co Zone 2</t>
  </si>
  <si>
    <t>Washington Co</t>
  </si>
  <si>
    <t>Westmoreland Co</t>
  </si>
  <si>
    <t>Wise Co</t>
  </si>
  <si>
    <t>Wythe Co</t>
  </si>
  <si>
    <t>York County</t>
  </si>
  <si>
    <t>5-Minute Precipitation (Inches)</t>
  </si>
  <si>
    <t>5-Minute, 10-Year Precipitation:</t>
  </si>
  <si>
    <t>5-Minute, 25-Year Precipitation:</t>
  </si>
  <si>
    <t>Storm Event to Be Used for Calculation (Use 25-Year When Excluding Roof Runoff From a Component of a Waste Management System):</t>
  </si>
  <si>
    <t>5-Minute, 10-Year</t>
  </si>
  <si>
    <t>5-Minute, 25-Year</t>
  </si>
  <si>
    <t>Select County/Zone for 5-Minute Rainfall:</t>
  </si>
  <si>
    <t>Head (h, Depth of Gutter Minus 0.5 inches):</t>
  </si>
  <si>
    <r>
      <t>Note:</t>
    </r>
    <r>
      <rPr>
        <sz val="10"/>
        <rFont val="Arial"/>
        <family val="0"/>
      </rPr>
      <t xml:space="preserve"> If 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is less than 1, the system is gutter capacity contolled.  If it is equal to or greater than 1, the system is downspout capacity controlled unless the</t>
    </r>
  </si>
  <si>
    <t>to determine the best gutter and downspout system to serve the roof area involved.  Refer to the Agricultural Waste Management Field Handbook</t>
  </si>
  <si>
    <t>(AWMFH), chapter 10 for further information on roof runoff management.</t>
  </si>
  <si>
    <t>Gutter Description &amp; Dimensions:</t>
  </si>
  <si>
    <t>Downspout Description &amp; Dimensions:</t>
  </si>
  <si>
    <t>General information about this spreadsheet:</t>
  </si>
  <si>
    <t>1.</t>
  </si>
  <si>
    <t>2.</t>
  </si>
  <si>
    <t>All areas highlighted in yellow on the spreadsheet are items that must be inputted.</t>
  </si>
  <si>
    <t>3.</t>
  </si>
  <si>
    <t>All areas highlighted in blue on the spreadsheet are items that have been calculated.</t>
  </si>
  <si>
    <t>4.</t>
  </si>
  <si>
    <t>Instructions for using the "Roof Runoff Management" spreadsheet</t>
  </si>
  <si>
    <t>Enter the cooperator's name in the space provided.</t>
  </si>
  <si>
    <t>Enter the service center name in the space provided.</t>
  </si>
  <si>
    <t>Select the appropriate conservation district from the pull-down list.</t>
  </si>
  <si>
    <t>Enter the name of the person assisting the cooperator in the space provided.</t>
  </si>
  <si>
    <t>5.</t>
  </si>
  <si>
    <t>6.</t>
  </si>
  <si>
    <t>Enter a general description of the project in the space provided.</t>
  </si>
  <si>
    <t>7.</t>
  </si>
  <si>
    <t>a.</t>
  </si>
  <si>
    <t>b.</t>
  </si>
  <si>
    <t>c.</t>
  </si>
  <si>
    <t>Enter a description of the gutter to be used for this project (material type, shape, dimensions, etc.).</t>
  </si>
  <si>
    <t>d.</t>
  </si>
  <si>
    <t>The capacity of the gutter will be calculated based on the above entered data.</t>
  </si>
  <si>
    <t>8.</t>
  </si>
  <si>
    <t>Enter a description of the downspout(s) to be used for this project (material type, shape, dimensions, etc.).</t>
  </si>
  <si>
    <t>9.</t>
  </si>
  <si>
    <t>10.</t>
  </si>
  <si>
    <t xml:space="preserve">Select the county and zone that the project is located in for the 5 minute rainfall from the pull-down list.  Refer to the Engineering Field Handbook </t>
  </si>
  <si>
    <t xml:space="preserve">Select the storm event (5-minute, 10-year or 5-minute, 25-year) to be used for the calculation.  Use the 5-minute, 25-year storm event when </t>
  </si>
  <si>
    <t>excluding roof runoff from a component of a waste management system.</t>
  </si>
  <si>
    <t>11.</t>
  </si>
  <si>
    <t>Enter any additional relevant information about the project or calculation in the notes section at the bottom of the page.</t>
  </si>
  <si>
    <t xml:space="preserve">The calculations performed in this spreadsheet are in accordance with Virginia Conservation Practice Standard 558 "Roof Runoff Structure" and the </t>
  </si>
  <si>
    <t>The 5-minute, 10-year and 5-minute, 25 year precipitation amounts for the county and zone selected above will be displayed .</t>
  </si>
  <si>
    <t>Agricultural Waste Management Field Handbook(AWMFH), Chapter 10.  Refer to Chapter 10 of the AWMFH for additonal information on the design</t>
  </si>
  <si>
    <t>of roof runoff management systems.</t>
  </si>
  <si>
    <t>Roof Runoff Management Worksheet - Area &amp; Wetted Perimeter Calculations</t>
  </si>
  <si>
    <t>Rectangular Gutter</t>
  </si>
  <si>
    <t>Trapezoidal Gutter</t>
  </si>
  <si>
    <t>Wetted Perimeter (wp) =</t>
  </si>
  <si>
    <r>
      <t>Area of Gutter (A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) =</t>
    </r>
  </si>
  <si>
    <t>Freeboard (f) =</t>
  </si>
  <si>
    <t>Width (w) =</t>
  </si>
  <si>
    <t>Height (h) =</t>
  </si>
  <si>
    <t>Circular Downspout</t>
  </si>
  <si>
    <t>Rectangular Downspout</t>
  </si>
  <si>
    <t>Diameter (d) =</t>
  </si>
  <si>
    <r>
      <t>Area of Downspout (A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 =</t>
    </r>
  </si>
  <si>
    <t>Length (l) =</t>
  </si>
  <si>
    <t>Top Width (w1) =</t>
  </si>
  <si>
    <t>Bottom Width (w2) =</t>
  </si>
  <si>
    <t>length of angled side (total)</t>
  </si>
  <si>
    <t>width of small triangle (above water line)</t>
  </si>
  <si>
    <t>length of angled side (above water line)</t>
  </si>
  <si>
    <t>length of angled side (below water line)</t>
  </si>
  <si>
    <t>area of gutter</t>
  </si>
  <si>
    <t>width dimension @ top of water</t>
  </si>
  <si>
    <t>Instructions for using the "Area &amp; Wetted Perimeter" spreadsheet</t>
  </si>
  <si>
    <t>spaces provided.</t>
  </si>
  <si>
    <t>The cross sectional area and wetted perimeter can be calculated for a rectangular or trapezoidal shaped gutter by entering the dimensions in the</t>
  </si>
  <si>
    <t>The cross sectional area can be calculated for a circular or rectangular shaped downspout by entering the dimensions in the spaces provided.</t>
  </si>
  <si>
    <t>Enter the relevant cross sectional areas and wetted perimeter into the "Roof Runoff Management" spreadsheet into the spaces provided.</t>
  </si>
  <si>
    <r>
      <t>Slope of Gutter (S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):</t>
    </r>
  </si>
  <si>
    <t>percent (%)</t>
  </si>
  <si>
    <t>e.</t>
  </si>
  <si>
    <t>Enter the slope of the gutter (in percent).  Typical gutter slope is around 0.52 percent (1/16" of fall per foot).</t>
  </si>
  <si>
    <t>Capacity Controlled</t>
  </si>
  <si>
    <t>The Selected Gutter &amp; Downspout Combination is</t>
  </si>
  <si>
    <t>Actual Area of Roof:</t>
  </si>
  <si>
    <t>Total Number of Downspouts Required for Actual Area of Roof:</t>
  </si>
  <si>
    <t>The capacity of the system and area of roof served will be calculated based on the above entered information.</t>
  </si>
  <si>
    <t>f.</t>
  </si>
  <si>
    <t>It will be computed whether the system is gutter or downspout capacity controlled.</t>
  </si>
  <si>
    <r>
      <t>number of downspouts used is equal to or exceeds 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.</t>
    </r>
  </si>
  <si>
    <t>Enter the date.</t>
  </si>
  <si>
    <t>Circular</t>
  </si>
  <si>
    <t>Rectangular</t>
  </si>
  <si>
    <t>Type of Gutter:</t>
  </si>
  <si>
    <t>Type of Downspout:</t>
  </si>
  <si>
    <t>Trapezoidal</t>
  </si>
  <si>
    <t>Gutter/Downspout Capacity Ratio:</t>
  </si>
  <si>
    <t>feet</t>
  </si>
  <si>
    <t>Length of Actual Roof:</t>
  </si>
  <si>
    <t>Width of Actual Roof:</t>
  </si>
  <si>
    <t>Maximum Downspout Spacing:</t>
  </si>
  <si>
    <t>Select the type of gutter from the pull-down list (from the "Area &amp; Wetted Perimeter" spreadsheet).</t>
  </si>
  <si>
    <t>spreadsheet.</t>
  </si>
  <si>
    <t>Select the type of downspout from the pull-down list (from the "Area &amp; Wetted Perimeter" spreadsheet).</t>
  </si>
  <si>
    <t>The cross sectional area, head, and capacity of the downsppout will be calculated based on information from the "Area &amp; Wetted Perimeter"</t>
  </si>
  <si>
    <t>The cross sectional area and wetted perimeter of the gutter will be calculated based on information from the "Area &amp; Wetted Perimiter"</t>
  </si>
  <si>
    <t>The gutter/downspout ration will be calculated based on the above entered data.</t>
  </si>
  <si>
    <t>(210-VI-EFH), Amendment VA-4, August 2012 (titled "Estimating Runoff and Peak Discharges" for a complete description of the rainfall zones.</t>
  </si>
  <si>
    <t>roof area.</t>
  </si>
  <si>
    <t>Enter the length and width of the actual roof in the spaces provided.  The slope of the roof should be taken into account when calculating the</t>
  </si>
  <si>
    <t>The actual area of the roof, total number of downspouts required, and maximum downspout spacing will be calculated based on the roof length</t>
  </si>
  <si>
    <t>and width entered above.</t>
  </si>
  <si>
    <t>Green Co</t>
  </si>
  <si>
    <t>Rockbridge Co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</si>
</sst>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"/>
    <numFmt numFmtId="166" formatCode="#,##0.000000"/>
    <numFmt numFmtId="167" formatCode="#,##0.0000000000"/>
    <numFmt numFmtId="168" formatCode="[$-409]dddd\,\ mmmm\ dd\,\ yyyy"/>
  </numFmts>
  <fonts count="4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0" fillId="33" borderId="0" xfId="0" applyFill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4" fontId="0" fillId="34" borderId="10" xfId="0" applyNumberFormat="1" applyFill="1" applyBorder="1" applyAlignment="1" applyProtection="1">
      <alignment horizontal="center" vertical="center"/>
      <protection hidden="1"/>
    </xf>
    <xf numFmtId="3" fontId="0" fillId="34" borderId="10" xfId="0" applyNumberFormat="1" applyFill="1" applyBorder="1" applyAlignment="1" applyProtection="1">
      <alignment horizontal="center" vertical="center"/>
      <protection hidden="1"/>
    </xf>
    <xf numFmtId="4" fontId="0" fillId="0" borderId="0" xfId="0" applyNumberForma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35" borderId="10" xfId="0" applyFill="1" applyBorder="1" applyAlignment="1" applyProtection="1">
      <alignment horizontal="center" vertical="center"/>
      <protection locked="0"/>
    </xf>
    <xf numFmtId="3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1" fontId="0" fillId="0" borderId="0" xfId="0" applyNumberFormat="1" applyFill="1" applyBorder="1" applyAlignment="1" applyProtection="1">
      <alignment horizontal="left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14" xfId="0" applyNumberForma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1" fontId="0" fillId="0" borderId="17" xfId="0" applyNumberFormat="1" applyFill="1" applyBorder="1" applyAlignment="1" applyProtection="1">
      <alignment horizontal="left" vertical="center"/>
      <protection hidden="1"/>
    </xf>
    <xf numFmtId="2" fontId="0" fillId="0" borderId="17" xfId="0" applyNumberFormat="1" applyFill="1" applyBorder="1" applyAlignment="1" applyProtection="1">
      <alignment horizontal="center" vertical="center"/>
      <protection hidden="1"/>
    </xf>
    <xf numFmtId="2" fontId="0" fillId="0" borderId="16" xfId="0" applyNumberForma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centerContinuous" vertical="center"/>
      <protection hidden="1"/>
    </xf>
    <xf numFmtId="0" fontId="0" fillId="33" borderId="18" xfId="0" applyFill="1" applyBorder="1" applyAlignment="1" applyProtection="1">
      <alignment horizontal="centerContinuous" vertical="center"/>
      <protection hidden="1"/>
    </xf>
    <xf numFmtId="0" fontId="0" fillId="33" borderId="12" xfId="0" applyFill="1" applyBorder="1" applyAlignment="1" applyProtection="1">
      <alignment horizontal="centerContinuous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65" fontId="0" fillId="36" borderId="0" xfId="0" applyNumberFormat="1" applyFill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165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4" fontId="0" fillId="35" borderId="10" xfId="0" applyNumberFormat="1" applyFill="1" applyBorder="1" applyAlignment="1" applyProtection="1">
      <alignment horizontal="center" vertical="center"/>
      <protection locked="0"/>
    </xf>
    <xf numFmtId="3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left" vertical="center"/>
      <protection hidden="1"/>
    </xf>
    <xf numFmtId="0" fontId="0" fillId="0" borderId="16" xfId="0" applyFont="1" applyBorder="1" applyAlignment="1" applyProtection="1">
      <alignment horizontal="left" vertical="center"/>
      <protection hidden="1"/>
    </xf>
    <xf numFmtId="4" fontId="0" fillId="0" borderId="0" xfId="0" applyNumberForma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right" vertical="center"/>
      <protection hidden="1"/>
    </xf>
    <xf numFmtId="0" fontId="0" fillId="35" borderId="19" xfId="0" applyFill="1" applyBorder="1" applyAlignment="1" applyProtection="1">
      <alignment horizontal="left" vertical="center"/>
      <protection locked="0"/>
    </xf>
    <xf numFmtId="0" fontId="0" fillId="35" borderId="10" xfId="0" applyFill="1" applyBorder="1" applyAlignment="1" applyProtection="1">
      <alignment horizontal="left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981075" y="971550"/>
          <a:ext cx="0" cy="1914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981075" y="2876550"/>
          <a:ext cx="18288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809875" y="971550"/>
          <a:ext cx="0" cy="1905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8296275" y="971550"/>
          <a:ext cx="0" cy="1905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7077075" y="2876550"/>
          <a:ext cx="1219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15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6467475" y="971550"/>
          <a:ext cx="609600" cy="1905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" name="Line 9"/>
        <xdr:cNvSpPr>
          <a:spLocks/>
        </xdr:cNvSpPr>
      </xdr:nvSpPr>
      <xdr:spPr>
        <a:xfrm>
          <a:off x="981075" y="13525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8" name="Line 10"/>
        <xdr:cNvSpPr>
          <a:spLocks/>
        </xdr:cNvSpPr>
      </xdr:nvSpPr>
      <xdr:spPr>
        <a:xfrm>
          <a:off x="6581775" y="1352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18</xdr:row>
      <xdr:rowOff>0</xdr:rowOff>
    </xdr:to>
    <xdr:sp>
      <xdr:nvSpPr>
        <xdr:cNvPr id="9" name="Line 13"/>
        <xdr:cNvSpPr>
          <a:spLocks/>
        </xdr:cNvSpPr>
      </xdr:nvSpPr>
      <xdr:spPr>
        <a:xfrm>
          <a:off x="981075" y="30670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18</xdr:row>
      <xdr:rowOff>0</xdr:rowOff>
    </xdr:to>
    <xdr:sp>
      <xdr:nvSpPr>
        <xdr:cNvPr id="10" name="Line 14"/>
        <xdr:cNvSpPr>
          <a:spLocks/>
        </xdr:cNvSpPr>
      </xdr:nvSpPr>
      <xdr:spPr>
        <a:xfrm>
          <a:off x="2809875" y="30670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114300</xdr:rowOff>
    </xdr:from>
    <xdr:to>
      <xdr:col>11</xdr:col>
      <xdr:colOff>0</xdr:colOff>
      <xdr:row>16</xdr:row>
      <xdr:rowOff>114300</xdr:rowOff>
    </xdr:to>
    <xdr:sp>
      <xdr:nvSpPr>
        <xdr:cNvPr id="11" name="Line 15"/>
        <xdr:cNvSpPr>
          <a:spLocks/>
        </xdr:cNvSpPr>
      </xdr:nvSpPr>
      <xdr:spPr>
        <a:xfrm>
          <a:off x="7077075" y="2990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18</xdr:row>
      <xdr:rowOff>0</xdr:rowOff>
    </xdr:to>
    <xdr:sp>
      <xdr:nvSpPr>
        <xdr:cNvPr id="12" name="Line 16"/>
        <xdr:cNvSpPr>
          <a:spLocks/>
        </xdr:cNvSpPr>
      </xdr:nvSpPr>
      <xdr:spPr>
        <a:xfrm>
          <a:off x="8296275" y="29908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2943225" y="2876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6</xdr:row>
      <xdr:rowOff>180975</xdr:rowOff>
    </xdr:from>
    <xdr:to>
      <xdr:col>4</xdr:col>
      <xdr:colOff>400050</xdr:colOff>
      <xdr:row>6</xdr:row>
      <xdr:rowOff>180975</xdr:rowOff>
    </xdr:to>
    <xdr:sp>
      <xdr:nvSpPr>
        <xdr:cNvPr id="14" name="Line 18"/>
        <xdr:cNvSpPr>
          <a:spLocks/>
        </xdr:cNvSpPr>
      </xdr:nvSpPr>
      <xdr:spPr>
        <a:xfrm flipH="1">
          <a:off x="2962275" y="13430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7</xdr:row>
      <xdr:rowOff>0</xdr:rowOff>
    </xdr:from>
    <xdr:to>
      <xdr:col>9</xdr:col>
      <xdr:colOff>523875</xdr:colOff>
      <xdr:row>7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6143625" y="13525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15</xdr:row>
      <xdr:rowOff>0</xdr:rowOff>
    </xdr:from>
    <xdr:to>
      <xdr:col>9</xdr:col>
      <xdr:colOff>561975</xdr:colOff>
      <xdr:row>15</xdr:row>
      <xdr:rowOff>0</xdr:rowOff>
    </xdr:to>
    <xdr:sp>
      <xdr:nvSpPr>
        <xdr:cNvPr id="16" name="Line 20"/>
        <xdr:cNvSpPr>
          <a:spLocks/>
        </xdr:cNvSpPr>
      </xdr:nvSpPr>
      <xdr:spPr>
        <a:xfrm flipH="1" flipV="1">
          <a:off x="5848350" y="2876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104775</xdr:rowOff>
    </xdr:from>
    <xdr:to>
      <xdr:col>2</xdr:col>
      <xdr:colOff>285750</xdr:colOff>
      <xdr:row>17</xdr:row>
      <xdr:rowOff>104775</xdr:rowOff>
    </xdr:to>
    <xdr:sp>
      <xdr:nvSpPr>
        <xdr:cNvPr id="17" name="Line 21"/>
        <xdr:cNvSpPr>
          <a:spLocks/>
        </xdr:cNvSpPr>
      </xdr:nvSpPr>
      <xdr:spPr>
        <a:xfrm flipH="1">
          <a:off x="981075" y="33623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17</xdr:row>
      <xdr:rowOff>104775</xdr:rowOff>
    </xdr:from>
    <xdr:to>
      <xdr:col>4</xdr:col>
      <xdr:colOff>0</xdr:colOff>
      <xdr:row>17</xdr:row>
      <xdr:rowOff>104775</xdr:rowOff>
    </xdr:to>
    <xdr:sp>
      <xdr:nvSpPr>
        <xdr:cNvPr id="18" name="Line 22"/>
        <xdr:cNvSpPr>
          <a:spLocks/>
        </xdr:cNvSpPr>
      </xdr:nvSpPr>
      <xdr:spPr>
        <a:xfrm>
          <a:off x="1876425" y="33623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5</xdr:row>
      <xdr:rowOff>9525</xdr:rowOff>
    </xdr:from>
    <xdr:to>
      <xdr:col>4</xdr:col>
      <xdr:colOff>542925</xdr:colOff>
      <xdr:row>10</xdr:row>
      <xdr:rowOff>104775</xdr:rowOff>
    </xdr:to>
    <xdr:sp>
      <xdr:nvSpPr>
        <xdr:cNvPr id="19" name="Line 23"/>
        <xdr:cNvSpPr>
          <a:spLocks/>
        </xdr:cNvSpPr>
      </xdr:nvSpPr>
      <xdr:spPr>
        <a:xfrm flipV="1">
          <a:off x="3352800" y="9810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10</xdr:row>
      <xdr:rowOff>104775</xdr:rowOff>
    </xdr:from>
    <xdr:to>
      <xdr:col>4</xdr:col>
      <xdr:colOff>542925</xdr:colOff>
      <xdr:row>14</xdr:row>
      <xdr:rowOff>180975</xdr:rowOff>
    </xdr:to>
    <xdr:sp>
      <xdr:nvSpPr>
        <xdr:cNvPr id="20" name="Line 24"/>
        <xdr:cNvSpPr>
          <a:spLocks/>
        </xdr:cNvSpPr>
      </xdr:nvSpPr>
      <xdr:spPr>
        <a:xfrm>
          <a:off x="3352800" y="20288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104775</xdr:rowOff>
    </xdr:from>
    <xdr:to>
      <xdr:col>13</xdr:col>
      <xdr:colOff>0</xdr:colOff>
      <xdr:row>17</xdr:row>
      <xdr:rowOff>104775</xdr:rowOff>
    </xdr:to>
    <xdr:sp>
      <xdr:nvSpPr>
        <xdr:cNvPr id="21" name="Line 25"/>
        <xdr:cNvSpPr>
          <a:spLocks/>
        </xdr:cNvSpPr>
      </xdr:nvSpPr>
      <xdr:spPr>
        <a:xfrm>
          <a:off x="7686675" y="33623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104775</xdr:rowOff>
    </xdr:from>
    <xdr:to>
      <xdr:col>12</xdr:col>
      <xdr:colOff>0</xdr:colOff>
      <xdr:row>17</xdr:row>
      <xdr:rowOff>104775</xdr:rowOff>
    </xdr:to>
    <xdr:sp>
      <xdr:nvSpPr>
        <xdr:cNvPr id="22" name="Line 26"/>
        <xdr:cNvSpPr>
          <a:spLocks/>
        </xdr:cNvSpPr>
      </xdr:nvSpPr>
      <xdr:spPr>
        <a:xfrm flipH="1">
          <a:off x="6467475" y="33623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5</xdr:row>
      <xdr:rowOff>9525</xdr:rowOff>
    </xdr:from>
    <xdr:to>
      <xdr:col>9</xdr:col>
      <xdr:colOff>76200</xdr:colOff>
      <xdr:row>10</xdr:row>
      <xdr:rowOff>0</xdr:rowOff>
    </xdr:to>
    <xdr:sp>
      <xdr:nvSpPr>
        <xdr:cNvPr id="23" name="Line 28"/>
        <xdr:cNvSpPr>
          <a:spLocks/>
        </xdr:cNvSpPr>
      </xdr:nvSpPr>
      <xdr:spPr>
        <a:xfrm flipV="1">
          <a:off x="5934075" y="9810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10</xdr:row>
      <xdr:rowOff>0</xdr:rowOff>
    </xdr:from>
    <xdr:to>
      <xdr:col>9</xdr:col>
      <xdr:colOff>76200</xdr:colOff>
      <xdr:row>15</xdr:row>
      <xdr:rowOff>0</xdr:rowOff>
    </xdr:to>
    <xdr:sp>
      <xdr:nvSpPr>
        <xdr:cNvPr id="24" name="Line 29"/>
        <xdr:cNvSpPr>
          <a:spLocks/>
        </xdr:cNvSpPr>
      </xdr:nvSpPr>
      <xdr:spPr>
        <a:xfrm>
          <a:off x="5934075" y="192405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228600</xdr:colOff>
      <xdr:row>16</xdr:row>
      <xdr:rowOff>123825</xdr:rowOff>
    </xdr:from>
    <xdr:ext cx="114300" cy="171450"/>
    <xdr:sp>
      <xdr:nvSpPr>
        <xdr:cNvPr id="25" name="Text Box 31"/>
        <xdr:cNvSpPr txBox="1">
          <a:spLocks noChangeArrowheads="1"/>
        </xdr:cNvSpPr>
      </xdr:nvSpPr>
      <xdr:spPr>
        <a:xfrm>
          <a:off x="1819275" y="319087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</a:p>
      </xdr:txBody>
    </xdr:sp>
    <xdr:clientData/>
  </xdr:oneCellAnchor>
  <xdr:oneCellAnchor>
    <xdr:from>
      <xdr:col>11</xdr:col>
      <xdr:colOff>209550</xdr:colOff>
      <xdr:row>16</xdr:row>
      <xdr:rowOff>133350</xdr:rowOff>
    </xdr:from>
    <xdr:ext cx="171450" cy="161925"/>
    <xdr:sp>
      <xdr:nvSpPr>
        <xdr:cNvPr id="26" name="Text Box 32"/>
        <xdr:cNvSpPr txBox="1">
          <a:spLocks noChangeArrowheads="1"/>
        </xdr:cNvSpPr>
      </xdr:nvSpPr>
      <xdr:spPr>
        <a:xfrm>
          <a:off x="7286625" y="3200400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w1</a:t>
          </a:r>
        </a:p>
      </xdr:txBody>
    </xdr:sp>
    <xdr:clientData/>
  </xdr:oneCellAnchor>
  <xdr:twoCellAnchor editAs="absolute">
    <xdr:from>
      <xdr:col>4</xdr:col>
      <xdr:colOff>352425</xdr:colOff>
      <xdr:row>8</xdr:row>
      <xdr:rowOff>38100</xdr:rowOff>
    </xdr:from>
    <xdr:to>
      <xdr:col>4</xdr:col>
      <xdr:colOff>571500</xdr:colOff>
      <xdr:row>11</xdr:row>
      <xdr:rowOff>152400</xdr:rowOff>
    </xdr:to>
    <xdr:sp>
      <xdr:nvSpPr>
        <xdr:cNvPr id="27" name="Text Box 33"/>
        <xdr:cNvSpPr txBox="1">
          <a:spLocks noChangeArrowheads="1"/>
        </xdr:cNvSpPr>
      </xdr:nvSpPr>
      <xdr:spPr>
        <a:xfrm>
          <a:off x="3162300" y="1581150"/>
          <a:ext cx="219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 editAs="absolute">
    <xdr:from>
      <xdr:col>8</xdr:col>
      <xdr:colOff>514350</xdr:colOff>
      <xdr:row>8</xdr:row>
      <xdr:rowOff>38100</xdr:rowOff>
    </xdr:from>
    <xdr:to>
      <xdr:col>9</xdr:col>
      <xdr:colOff>104775</xdr:colOff>
      <xdr:row>11</xdr:row>
      <xdr:rowOff>133350</xdr:rowOff>
    </xdr:to>
    <xdr:sp>
      <xdr:nvSpPr>
        <xdr:cNvPr id="28" name="Text Box 34"/>
        <xdr:cNvSpPr txBox="1">
          <a:spLocks noChangeArrowheads="1"/>
        </xdr:cNvSpPr>
      </xdr:nvSpPr>
      <xdr:spPr>
        <a:xfrm>
          <a:off x="5762625" y="1581150"/>
          <a:ext cx="2000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oneCellAnchor>
    <xdr:from>
      <xdr:col>1</xdr:col>
      <xdr:colOff>571500</xdr:colOff>
      <xdr:row>6</xdr:row>
      <xdr:rowOff>0</xdr:rowOff>
    </xdr:from>
    <xdr:ext cx="685800" cy="171450"/>
    <xdr:sp>
      <xdr:nvSpPr>
        <xdr:cNvPr id="29" name="Text Box 36"/>
        <xdr:cNvSpPr txBox="1">
          <a:spLocks noChangeArrowheads="1"/>
        </xdr:cNvSpPr>
      </xdr:nvSpPr>
      <xdr:spPr>
        <a:xfrm>
          <a:off x="1552575" y="116205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Water Level</a:t>
          </a:r>
        </a:p>
      </xdr:txBody>
    </xdr:sp>
    <xdr:clientData/>
  </xdr:oneCellAnchor>
  <xdr:oneCellAnchor>
    <xdr:from>
      <xdr:col>10</xdr:col>
      <xdr:colOff>581025</xdr:colOff>
      <xdr:row>6</xdr:row>
      <xdr:rowOff>9525</xdr:rowOff>
    </xdr:from>
    <xdr:ext cx="685800" cy="171450"/>
    <xdr:sp>
      <xdr:nvSpPr>
        <xdr:cNvPr id="30" name="Text Box 37"/>
        <xdr:cNvSpPr txBox="1">
          <a:spLocks noChangeArrowheads="1"/>
        </xdr:cNvSpPr>
      </xdr:nvSpPr>
      <xdr:spPr>
        <a:xfrm>
          <a:off x="7048500" y="117157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Water Level</a:t>
          </a:r>
        </a:p>
      </xdr:txBody>
    </xdr:sp>
    <xdr:clientData/>
  </xdr:oneCellAnchor>
  <xdr:twoCellAnchor>
    <xdr:from>
      <xdr:col>10</xdr:col>
      <xdr:colOff>0</xdr:colOff>
      <xdr:row>6</xdr:row>
      <xdr:rowOff>85725</xdr:rowOff>
    </xdr:from>
    <xdr:to>
      <xdr:col>10</xdr:col>
      <xdr:colOff>0</xdr:colOff>
      <xdr:row>17</xdr:row>
      <xdr:rowOff>180975</xdr:rowOff>
    </xdr:to>
    <xdr:sp>
      <xdr:nvSpPr>
        <xdr:cNvPr id="31" name="Line 39"/>
        <xdr:cNvSpPr>
          <a:spLocks/>
        </xdr:cNvSpPr>
      </xdr:nvSpPr>
      <xdr:spPr>
        <a:xfrm flipV="1">
          <a:off x="6467475" y="1247775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16</xdr:row>
      <xdr:rowOff>47625</xdr:rowOff>
    </xdr:from>
    <xdr:to>
      <xdr:col>12</xdr:col>
      <xdr:colOff>0</xdr:colOff>
      <xdr:row>16</xdr:row>
      <xdr:rowOff>47625</xdr:rowOff>
    </xdr:to>
    <xdr:sp>
      <xdr:nvSpPr>
        <xdr:cNvPr id="32" name="Line 41"/>
        <xdr:cNvSpPr>
          <a:spLocks/>
        </xdr:cNvSpPr>
      </xdr:nvSpPr>
      <xdr:spPr>
        <a:xfrm flipH="1" flipV="1">
          <a:off x="7067550" y="31146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16</xdr:row>
      <xdr:rowOff>47625</xdr:rowOff>
    </xdr:from>
    <xdr:to>
      <xdr:col>13</xdr:col>
      <xdr:colOff>9525</xdr:colOff>
      <xdr:row>16</xdr:row>
      <xdr:rowOff>47625</xdr:rowOff>
    </xdr:to>
    <xdr:sp>
      <xdr:nvSpPr>
        <xdr:cNvPr id="33" name="Line 42"/>
        <xdr:cNvSpPr>
          <a:spLocks/>
        </xdr:cNvSpPr>
      </xdr:nvSpPr>
      <xdr:spPr>
        <a:xfrm flipV="1">
          <a:off x="7677150" y="31146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514350</xdr:colOff>
      <xdr:row>15</xdr:row>
      <xdr:rowOff>66675</xdr:rowOff>
    </xdr:from>
    <xdr:ext cx="171450" cy="171450"/>
    <xdr:sp>
      <xdr:nvSpPr>
        <xdr:cNvPr id="34" name="Text Box 43"/>
        <xdr:cNvSpPr txBox="1">
          <a:spLocks noChangeArrowheads="1"/>
        </xdr:cNvSpPr>
      </xdr:nvSpPr>
      <xdr:spPr>
        <a:xfrm>
          <a:off x="7591425" y="29432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w2</a:t>
          </a:r>
        </a:p>
      </xdr:txBody>
    </xdr:sp>
    <xdr:clientData/>
  </xdr:oneCellAnchor>
  <xdr:twoCellAnchor>
    <xdr:from>
      <xdr:col>4</xdr:col>
      <xdr:colOff>161925</xdr:colOff>
      <xdr:row>5</xdr:row>
      <xdr:rowOff>9525</xdr:rowOff>
    </xdr:from>
    <xdr:to>
      <xdr:col>5</xdr:col>
      <xdr:colOff>0</xdr:colOff>
      <xdr:row>5</xdr:row>
      <xdr:rowOff>9525</xdr:rowOff>
    </xdr:to>
    <xdr:sp>
      <xdr:nvSpPr>
        <xdr:cNvPr id="35" name="Line 44"/>
        <xdr:cNvSpPr>
          <a:spLocks/>
        </xdr:cNvSpPr>
      </xdr:nvSpPr>
      <xdr:spPr>
        <a:xfrm flipV="1">
          <a:off x="2971800" y="981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6</xdr:row>
      <xdr:rowOff>0</xdr:rowOff>
    </xdr:from>
    <xdr:to>
      <xdr:col>4</xdr:col>
      <xdr:colOff>333375</xdr:colOff>
      <xdr:row>6</xdr:row>
      <xdr:rowOff>171450</xdr:rowOff>
    </xdr:to>
    <xdr:sp>
      <xdr:nvSpPr>
        <xdr:cNvPr id="36" name="Line 45"/>
        <xdr:cNvSpPr>
          <a:spLocks/>
        </xdr:cNvSpPr>
      </xdr:nvSpPr>
      <xdr:spPr>
        <a:xfrm>
          <a:off x="3143250" y="11620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5</xdr:row>
      <xdr:rowOff>19050</xdr:rowOff>
    </xdr:from>
    <xdr:to>
      <xdr:col>4</xdr:col>
      <xdr:colOff>333375</xdr:colOff>
      <xdr:row>6</xdr:row>
      <xdr:rowOff>47625</xdr:rowOff>
    </xdr:to>
    <xdr:sp>
      <xdr:nvSpPr>
        <xdr:cNvPr id="37" name="Line 46"/>
        <xdr:cNvSpPr>
          <a:spLocks/>
        </xdr:cNvSpPr>
      </xdr:nvSpPr>
      <xdr:spPr>
        <a:xfrm flipH="1" flipV="1">
          <a:off x="3143250" y="990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152400</xdr:colOff>
      <xdr:row>5</xdr:row>
      <xdr:rowOff>152400</xdr:rowOff>
    </xdr:from>
    <xdr:ext cx="190500" cy="85725"/>
    <xdr:sp>
      <xdr:nvSpPr>
        <xdr:cNvPr id="38" name="Text Box 47"/>
        <xdr:cNvSpPr txBox="1">
          <a:spLocks noChangeArrowheads="1"/>
        </xdr:cNvSpPr>
      </xdr:nvSpPr>
      <xdr:spPr>
        <a:xfrm>
          <a:off x="2962275" y="1123950"/>
          <a:ext cx="190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oneCellAnchor>
  <xdr:twoCellAnchor>
    <xdr:from>
      <xdr:col>9</xdr:col>
      <xdr:colOff>9525</xdr:colOff>
      <xdr:row>5</xdr:row>
      <xdr:rowOff>0</xdr:rowOff>
    </xdr:from>
    <xdr:to>
      <xdr:col>9</xdr:col>
      <xdr:colOff>523875</xdr:colOff>
      <xdr:row>5</xdr:row>
      <xdr:rowOff>0</xdr:rowOff>
    </xdr:to>
    <xdr:sp>
      <xdr:nvSpPr>
        <xdr:cNvPr id="39" name="Line 48"/>
        <xdr:cNvSpPr>
          <a:spLocks/>
        </xdr:cNvSpPr>
      </xdr:nvSpPr>
      <xdr:spPr>
        <a:xfrm flipH="1">
          <a:off x="5867400" y="9715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6</xdr:row>
      <xdr:rowOff>0</xdr:rowOff>
    </xdr:from>
    <xdr:to>
      <xdr:col>9</xdr:col>
      <xdr:colOff>342900</xdr:colOff>
      <xdr:row>7</xdr:row>
      <xdr:rowOff>0</xdr:rowOff>
    </xdr:to>
    <xdr:sp>
      <xdr:nvSpPr>
        <xdr:cNvPr id="40" name="Line 49"/>
        <xdr:cNvSpPr>
          <a:spLocks/>
        </xdr:cNvSpPr>
      </xdr:nvSpPr>
      <xdr:spPr>
        <a:xfrm flipH="1">
          <a:off x="6200775" y="1162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</xdr:row>
      <xdr:rowOff>0</xdr:rowOff>
    </xdr:from>
    <xdr:to>
      <xdr:col>9</xdr:col>
      <xdr:colOff>342900</xdr:colOff>
      <xdr:row>6</xdr:row>
      <xdr:rowOff>66675</xdr:rowOff>
    </xdr:to>
    <xdr:sp>
      <xdr:nvSpPr>
        <xdr:cNvPr id="41" name="Line 50"/>
        <xdr:cNvSpPr>
          <a:spLocks/>
        </xdr:cNvSpPr>
      </xdr:nvSpPr>
      <xdr:spPr>
        <a:xfrm flipV="1">
          <a:off x="6200775" y="9715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152400</xdr:colOff>
      <xdr:row>5</xdr:row>
      <xdr:rowOff>142875</xdr:rowOff>
    </xdr:from>
    <xdr:ext cx="190500" cy="76200"/>
    <xdr:sp>
      <xdr:nvSpPr>
        <xdr:cNvPr id="42" name="Text Box 51"/>
        <xdr:cNvSpPr txBox="1">
          <a:spLocks noChangeArrowheads="1"/>
        </xdr:cNvSpPr>
      </xdr:nvSpPr>
      <xdr:spPr>
        <a:xfrm>
          <a:off x="6010275" y="1114425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oneCellAnchor>
  <xdr:twoCellAnchor>
    <xdr:from>
      <xdr:col>1</xdr:col>
      <xdr:colOff>0</xdr:colOff>
      <xdr:row>41</xdr:row>
      <xdr:rowOff>19050</xdr:rowOff>
    </xdr:from>
    <xdr:to>
      <xdr:col>4</xdr:col>
      <xdr:colOff>0</xdr:colOff>
      <xdr:row>51</xdr:row>
      <xdr:rowOff>57150</xdr:rowOff>
    </xdr:to>
    <xdr:sp>
      <xdr:nvSpPr>
        <xdr:cNvPr id="43" name="AutoShape 57"/>
        <xdr:cNvSpPr>
          <a:spLocks/>
        </xdr:cNvSpPr>
      </xdr:nvSpPr>
      <xdr:spPr>
        <a:xfrm>
          <a:off x="981075" y="7391400"/>
          <a:ext cx="1828800" cy="19431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63" y="10800"/>
                <a:pt x="563" y="16454"/>
                <a:pt x="5146" y="21037"/>
              </a:cubicBezTo>
              <a:cubicBezTo>
                <a:pt x="10800" y="21037"/>
                <a:pt x="16454" y="21037"/>
                <a:pt x="21037" y="16454"/>
              </a:cubicBezTo>
              <a:cubicBezTo>
                <a:pt x="21037" y="10800"/>
                <a:pt x="21037" y="5146"/>
                <a:pt x="16454" y="563"/>
              </a:cubicBezTo>
              <a:cubicBezTo>
                <a:pt x="10800" y="563"/>
                <a:pt x="5146" y="563"/>
                <a:pt x="563" y="5146"/>
              </a:cubicBez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9525</xdr:rowOff>
    </xdr:from>
    <xdr:to>
      <xdr:col>13</xdr:col>
      <xdr:colOff>0</xdr:colOff>
      <xdr:row>49</xdr:row>
      <xdr:rowOff>9525</xdr:rowOff>
    </xdr:to>
    <xdr:sp>
      <xdr:nvSpPr>
        <xdr:cNvPr id="44" name="Rectangle 59"/>
        <xdr:cNvSpPr>
          <a:spLocks/>
        </xdr:cNvSpPr>
      </xdr:nvSpPr>
      <xdr:spPr>
        <a:xfrm>
          <a:off x="6467475" y="7381875"/>
          <a:ext cx="1828800" cy="1524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0</xdr:rowOff>
    </xdr:from>
    <xdr:to>
      <xdr:col>2</xdr:col>
      <xdr:colOff>304800</xdr:colOff>
      <xdr:row>46</xdr:row>
      <xdr:rowOff>0</xdr:rowOff>
    </xdr:to>
    <xdr:sp>
      <xdr:nvSpPr>
        <xdr:cNvPr id="45" name="Line 60"/>
        <xdr:cNvSpPr>
          <a:spLocks/>
        </xdr:cNvSpPr>
      </xdr:nvSpPr>
      <xdr:spPr>
        <a:xfrm flipH="1">
          <a:off x="1028700" y="83248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46</xdr:row>
      <xdr:rowOff>0</xdr:rowOff>
    </xdr:from>
    <xdr:to>
      <xdr:col>3</xdr:col>
      <xdr:colOff>561975</xdr:colOff>
      <xdr:row>46</xdr:row>
      <xdr:rowOff>0</xdr:rowOff>
    </xdr:to>
    <xdr:sp>
      <xdr:nvSpPr>
        <xdr:cNvPr id="46" name="Line 62"/>
        <xdr:cNvSpPr>
          <a:spLocks/>
        </xdr:cNvSpPr>
      </xdr:nvSpPr>
      <xdr:spPr>
        <a:xfrm>
          <a:off x="1885950" y="83248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266700</xdr:colOff>
      <xdr:row>45</xdr:row>
      <xdr:rowOff>38100</xdr:rowOff>
    </xdr:from>
    <xdr:ext cx="85725" cy="190500"/>
    <xdr:sp>
      <xdr:nvSpPr>
        <xdr:cNvPr id="47" name="Text Box 63"/>
        <xdr:cNvSpPr txBox="1">
          <a:spLocks noChangeArrowheads="1"/>
        </xdr:cNvSpPr>
      </xdr:nvSpPr>
      <xdr:spPr>
        <a:xfrm>
          <a:off x="1857375" y="8172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10</xdr:col>
      <xdr:colOff>0</xdr:colOff>
      <xdr:row>49</xdr:row>
      <xdr:rowOff>104775</xdr:rowOff>
    </xdr:from>
    <xdr:to>
      <xdr:col>10</xdr:col>
      <xdr:colOff>0</xdr:colOff>
      <xdr:row>52</xdr:row>
      <xdr:rowOff>57150</xdr:rowOff>
    </xdr:to>
    <xdr:sp>
      <xdr:nvSpPr>
        <xdr:cNvPr id="48" name="Line 64"/>
        <xdr:cNvSpPr>
          <a:spLocks/>
        </xdr:cNvSpPr>
      </xdr:nvSpPr>
      <xdr:spPr>
        <a:xfrm>
          <a:off x="6467475" y="90011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49</xdr:row>
      <xdr:rowOff>104775</xdr:rowOff>
    </xdr:from>
    <xdr:to>
      <xdr:col>13</xdr:col>
      <xdr:colOff>0</xdr:colOff>
      <xdr:row>52</xdr:row>
      <xdr:rowOff>76200</xdr:rowOff>
    </xdr:to>
    <xdr:sp>
      <xdr:nvSpPr>
        <xdr:cNvPr id="49" name="Line 65"/>
        <xdr:cNvSpPr>
          <a:spLocks/>
        </xdr:cNvSpPr>
      </xdr:nvSpPr>
      <xdr:spPr>
        <a:xfrm>
          <a:off x="8296275" y="90011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11</xdr:col>
      <xdr:colOff>304800</xdr:colOff>
      <xdr:row>52</xdr:row>
      <xdr:rowOff>0</xdr:rowOff>
    </xdr:to>
    <xdr:sp>
      <xdr:nvSpPr>
        <xdr:cNvPr id="50" name="Line 66"/>
        <xdr:cNvSpPr>
          <a:spLocks/>
        </xdr:cNvSpPr>
      </xdr:nvSpPr>
      <xdr:spPr>
        <a:xfrm flipH="1">
          <a:off x="6467475" y="94678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51" name="Line 67"/>
        <xdr:cNvSpPr>
          <a:spLocks/>
        </xdr:cNvSpPr>
      </xdr:nvSpPr>
      <xdr:spPr>
        <a:xfrm>
          <a:off x="7353300" y="94678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49</xdr:row>
      <xdr:rowOff>0</xdr:rowOff>
    </xdr:from>
    <xdr:to>
      <xdr:col>9</xdr:col>
      <xdr:colOff>514350</xdr:colOff>
      <xdr:row>49</xdr:row>
      <xdr:rowOff>0</xdr:rowOff>
    </xdr:to>
    <xdr:sp>
      <xdr:nvSpPr>
        <xdr:cNvPr id="52" name="Line 68"/>
        <xdr:cNvSpPr>
          <a:spLocks/>
        </xdr:cNvSpPr>
      </xdr:nvSpPr>
      <xdr:spPr>
        <a:xfrm flipH="1">
          <a:off x="5895975" y="8896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41</xdr:row>
      <xdr:rowOff>0</xdr:rowOff>
    </xdr:from>
    <xdr:to>
      <xdr:col>9</xdr:col>
      <xdr:colOff>523875</xdr:colOff>
      <xdr:row>41</xdr:row>
      <xdr:rowOff>0</xdr:rowOff>
    </xdr:to>
    <xdr:sp>
      <xdr:nvSpPr>
        <xdr:cNvPr id="53" name="Line 69"/>
        <xdr:cNvSpPr>
          <a:spLocks/>
        </xdr:cNvSpPr>
      </xdr:nvSpPr>
      <xdr:spPr>
        <a:xfrm flipH="1">
          <a:off x="5895975" y="73723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41</xdr:row>
      <xdr:rowOff>0</xdr:rowOff>
    </xdr:from>
    <xdr:to>
      <xdr:col>9</xdr:col>
      <xdr:colOff>95250</xdr:colOff>
      <xdr:row>44</xdr:row>
      <xdr:rowOff>161925</xdr:rowOff>
    </xdr:to>
    <xdr:sp>
      <xdr:nvSpPr>
        <xdr:cNvPr id="54" name="Line 70"/>
        <xdr:cNvSpPr>
          <a:spLocks/>
        </xdr:cNvSpPr>
      </xdr:nvSpPr>
      <xdr:spPr>
        <a:xfrm flipV="1">
          <a:off x="5953125" y="73723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44</xdr:row>
      <xdr:rowOff>114300</xdr:rowOff>
    </xdr:from>
    <xdr:to>
      <xdr:col>9</xdr:col>
      <xdr:colOff>95250</xdr:colOff>
      <xdr:row>49</xdr:row>
      <xdr:rowOff>0</xdr:rowOff>
    </xdr:to>
    <xdr:sp>
      <xdr:nvSpPr>
        <xdr:cNvPr id="55" name="Line 71"/>
        <xdr:cNvSpPr>
          <a:spLocks/>
        </xdr:cNvSpPr>
      </xdr:nvSpPr>
      <xdr:spPr>
        <a:xfrm>
          <a:off x="5953125" y="80581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247650</xdr:colOff>
      <xdr:row>51</xdr:row>
      <xdr:rowOff>19050</xdr:rowOff>
    </xdr:from>
    <xdr:ext cx="47625" cy="171450"/>
    <xdr:sp>
      <xdr:nvSpPr>
        <xdr:cNvPr id="56" name="Text Box 72"/>
        <xdr:cNvSpPr txBox="1">
          <a:spLocks noChangeArrowheads="1"/>
        </xdr:cNvSpPr>
      </xdr:nvSpPr>
      <xdr:spPr>
        <a:xfrm>
          <a:off x="7324725" y="92964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8</xdr:col>
      <xdr:colOff>533400</xdr:colOff>
      <xdr:row>44</xdr:row>
      <xdr:rowOff>114300</xdr:rowOff>
    </xdr:from>
    <xdr:ext cx="180975" cy="114300"/>
    <xdr:sp>
      <xdr:nvSpPr>
        <xdr:cNvPr id="57" name="Text Box 73"/>
        <xdr:cNvSpPr txBox="1">
          <a:spLocks noChangeArrowheads="1"/>
        </xdr:cNvSpPr>
      </xdr:nvSpPr>
      <xdr:spPr>
        <a:xfrm>
          <a:off x="5781675" y="8058150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80"/>
  <sheetViews>
    <sheetView showGridLines="0" tabSelected="1" zoomScalePageLayoutView="0" workbookViewId="0" topLeftCell="A1">
      <selection activeCell="H27" sqref="H27"/>
    </sheetView>
  </sheetViews>
  <sheetFormatPr defaultColWidth="9.140625" defaultRowHeight="12.75"/>
  <cols>
    <col min="1" max="1" width="4.7109375" style="24" customWidth="1"/>
    <col min="2" max="2" width="3.28125" style="7" customWidth="1"/>
    <col min="3" max="3" width="10.7109375" style="7" customWidth="1"/>
    <col min="4" max="16384" width="9.140625" style="7" customWidth="1"/>
  </cols>
  <sheetData>
    <row r="1" ht="15" customHeight="1">
      <c r="B1" s="12" t="s">
        <v>213</v>
      </c>
    </row>
    <row r="2" ht="6.75" customHeight="1"/>
    <row r="3" spans="1:2" ht="15" customHeight="1">
      <c r="A3" s="24" t="s">
        <v>214</v>
      </c>
      <c r="B3" s="7" t="s">
        <v>216</v>
      </c>
    </row>
    <row r="4" ht="6.75" customHeight="1"/>
    <row r="5" spans="1:2" ht="15" customHeight="1">
      <c r="A5" s="24" t="s">
        <v>215</v>
      </c>
      <c r="B5" s="7" t="s">
        <v>218</v>
      </c>
    </row>
    <row r="6" ht="6.75" customHeight="1"/>
    <row r="7" spans="1:2" ht="15" customHeight="1">
      <c r="A7" s="24" t="s">
        <v>217</v>
      </c>
      <c r="B7" s="7" t="s">
        <v>244</v>
      </c>
    </row>
    <row r="8" ht="15" customHeight="1">
      <c r="B8" s="7" t="s">
        <v>246</v>
      </c>
    </row>
    <row r="9" ht="15" customHeight="1">
      <c r="B9" s="7" t="s">
        <v>247</v>
      </c>
    </row>
    <row r="10" ht="6.75" customHeight="1"/>
    <row r="11" ht="15" customHeight="1">
      <c r="B11" s="12" t="s">
        <v>220</v>
      </c>
    </row>
    <row r="12" ht="6.75" customHeight="1"/>
    <row r="13" spans="1:2" ht="15" customHeight="1">
      <c r="A13" s="24" t="s">
        <v>214</v>
      </c>
      <c r="B13" s="7" t="s">
        <v>221</v>
      </c>
    </row>
    <row r="14" ht="6.75" customHeight="1"/>
    <row r="15" spans="1:2" ht="15" customHeight="1">
      <c r="A15" s="24" t="s">
        <v>215</v>
      </c>
      <c r="B15" s="7" t="s">
        <v>222</v>
      </c>
    </row>
    <row r="16" ht="6.75" customHeight="1"/>
    <row r="17" spans="1:2" ht="15" customHeight="1">
      <c r="A17" s="24" t="s">
        <v>217</v>
      </c>
      <c r="B17" s="7" t="s">
        <v>223</v>
      </c>
    </row>
    <row r="18" ht="6.75" customHeight="1"/>
    <row r="19" spans="1:2" ht="15" customHeight="1">
      <c r="A19" s="24" t="s">
        <v>219</v>
      </c>
      <c r="B19" s="7" t="s">
        <v>224</v>
      </c>
    </row>
    <row r="20" ht="6.75" customHeight="1"/>
    <row r="21" spans="1:2" ht="15" customHeight="1">
      <c r="A21" s="24" t="s">
        <v>225</v>
      </c>
      <c r="B21" s="9" t="s">
        <v>286</v>
      </c>
    </row>
    <row r="22" ht="6.75" customHeight="1"/>
    <row r="23" spans="1:2" ht="15" customHeight="1">
      <c r="A23" s="24" t="s">
        <v>226</v>
      </c>
      <c r="B23" s="7" t="s">
        <v>227</v>
      </c>
    </row>
    <row r="24" ht="6.75" customHeight="1"/>
    <row r="25" spans="1:2" ht="15" customHeight="1">
      <c r="A25" s="24" t="s">
        <v>228</v>
      </c>
      <c r="B25" s="25" t="s">
        <v>57</v>
      </c>
    </row>
    <row r="26" ht="4.5" customHeight="1">
      <c r="B26" s="25"/>
    </row>
    <row r="27" spans="2:3" ht="15" customHeight="1">
      <c r="B27" s="7" t="s">
        <v>229</v>
      </c>
      <c r="C27" s="7" t="s">
        <v>232</v>
      </c>
    </row>
    <row r="28" ht="4.5" customHeight="1"/>
    <row r="29" spans="2:3" ht="15" customHeight="1">
      <c r="B29" s="7" t="s">
        <v>230</v>
      </c>
      <c r="C29" s="7" t="s">
        <v>297</v>
      </c>
    </row>
    <row r="30" ht="4.5" customHeight="1"/>
    <row r="31" spans="2:3" ht="15" customHeight="1">
      <c r="B31" s="7" t="s">
        <v>231</v>
      </c>
      <c r="C31" s="7" t="s">
        <v>301</v>
      </c>
    </row>
    <row r="32" ht="15" customHeight="1">
      <c r="C32" s="7" t="s">
        <v>298</v>
      </c>
    </row>
    <row r="33" ht="4.5" customHeight="1"/>
    <row r="34" spans="2:3" ht="15" customHeight="1">
      <c r="B34" s="7" t="s">
        <v>233</v>
      </c>
      <c r="C34" s="7" t="s">
        <v>277</v>
      </c>
    </row>
    <row r="35" ht="4.5" customHeight="1"/>
    <row r="36" spans="2:3" ht="15" customHeight="1">
      <c r="B36" s="7" t="s">
        <v>276</v>
      </c>
      <c r="C36" s="7" t="s">
        <v>234</v>
      </c>
    </row>
    <row r="37" ht="6.75" customHeight="1"/>
    <row r="38" spans="1:2" ht="15" customHeight="1">
      <c r="A38" s="24" t="s">
        <v>235</v>
      </c>
      <c r="B38" s="25" t="s">
        <v>58</v>
      </c>
    </row>
    <row r="39" ht="4.5" customHeight="1">
      <c r="B39" s="25"/>
    </row>
    <row r="40" spans="2:3" ht="15" customHeight="1">
      <c r="B40" s="7" t="s">
        <v>229</v>
      </c>
      <c r="C40" s="7" t="s">
        <v>236</v>
      </c>
    </row>
    <row r="41" ht="4.5" customHeight="1"/>
    <row r="42" spans="2:3" ht="15" customHeight="1">
      <c r="B42" s="7" t="s">
        <v>230</v>
      </c>
      <c r="C42" s="7" t="s">
        <v>299</v>
      </c>
    </row>
    <row r="43" ht="4.5" customHeight="1"/>
    <row r="44" spans="2:3" ht="15" customHeight="1">
      <c r="B44" s="7" t="s">
        <v>231</v>
      </c>
      <c r="C44" s="7" t="s">
        <v>300</v>
      </c>
    </row>
    <row r="45" ht="15" customHeight="1">
      <c r="C45" s="7" t="s">
        <v>298</v>
      </c>
    </row>
    <row r="46" ht="4.5" customHeight="1"/>
    <row r="47" spans="1:2" ht="15" customHeight="1">
      <c r="A47" s="24" t="s">
        <v>237</v>
      </c>
      <c r="B47" s="25" t="s">
        <v>59</v>
      </c>
    </row>
    <row r="48" ht="4.5" customHeight="1">
      <c r="B48" s="25"/>
    </row>
    <row r="49" spans="2:3" ht="15" customHeight="1">
      <c r="B49" s="7" t="s">
        <v>229</v>
      </c>
      <c r="C49" s="7" t="s">
        <v>302</v>
      </c>
    </row>
    <row r="50" ht="4.5" customHeight="1"/>
    <row r="51" spans="2:3" ht="15" customHeight="1">
      <c r="B51" s="7" t="s">
        <v>230</v>
      </c>
      <c r="C51" s="7" t="s">
        <v>284</v>
      </c>
    </row>
    <row r="52" ht="6.75" customHeight="1"/>
    <row r="53" spans="1:2" ht="15" customHeight="1">
      <c r="A53" s="24" t="s">
        <v>238</v>
      </c>
      <c r="B53" s="25" t="s">
        <v>67</v>
      </c>
    </row>
    <row r="54" ht="4.5" customHeight="1">
      <c r="B54" s="25"/>
    </row>
    <row r="55" spans="2:3" ht="15" customHeight="1">
      <c r="B55" s="7" t="s">
        <v>229</v>
      </c>
      <c r="C55" s="7" t="s">
        <v>239</v>
      </c>
    </row>
    <row r="56" ht="15" customHeight="1">
      <c r="C56" s="7" t="s">
        <v>303</v>
      </c>
    </row>
    <row r="57" ht="4.5" customHeight="1"/>
    <row r="58" spans="2:3" ht="15" customHeight="1">
      <c r="B58" s="7" t="s">
        <v>230</v>
      </c>
      <c r="C58" s="7" t="s">
        <v>245</v>
      </c>
    </row>
    <row r="59" ht="4.5" customHeight="1"/>
    <row r="60" spans="2:3" ht="15" customHeight="1">
      <c r="B60" s="7" t="s">
        <v>231</v>
      </c>
      <c r="C60" s="7" t="s">
        <v>240</v>
      </c>
    </row>
    <row r="61" ht="15" customHeight="1">
      <c r="C61" s="7" t="s">
        <v>241</v>
      </c>
    </row>
    <row r="62" ht="4.5" customHeight="1"/>
    <row r="63" spans="2:3" ht="15" customHeight="1">
      <c r="B63" s="7" t="s">
        <v>233</v>
      </c>
      <c r="C63" s="7" t="s">
        <v>282</v>
      </c>
    </row>
    <row r="64" ht="6.75" customHeight="1"/>
    <row r="65" spans="2:3" ht="15" customHeight="1">
      <c r="B65" s="7" t="s">
        <v>276</v>
      </c>
      <c r="C65" s="7" t="s">
        <v>305</v>
      </c>
    </row>
    <row r="66" ht="15" customHeight="1">
      <c r="C66" s="7" t="s">
        <v>304</v>
      </c>
    </row>
    <row r="67" ht="6.75" customHeight="1"/>
    <row r="68" spans="2:3" ht="15" customHeight="1">
      <c r="B68" s="7" t="s">
        <v>283</v>
      </c>
      <c r="C68" s="7" t="s">
        <v>306</v>
      </c>
    </row>
    <row r="69" ht="15" customHeight="1">
      <c r="C69" s="7" t="s">
        <v>307</v>
      </c>
    </row>
    <row r="70" ht="6.75" customHeight="1"/>
    <row r="71" spans="1:2" ht="15" customHeight="1">
      <c r="A71" s="24" t="s">
        <v>242</v>
      </c>
      <c r="B71" s="7" t="s">
        <v>243</v>
      </c>
    </row>
    <row r="72" ht="6.75" customHeight="1"/>
    <row r="73" ht="15" customHeight="1">
      <c r="B73" s="12" t="s">
        <v>269</v>
      </c>
    </row>
    <row r="74" ht="6.75" customHeight="1"/>
    <row r="75" spans="1:2" ht="15" customHeight="1">
      <c r="A75" s="24" t="s">
        <v>214</v>
      </c>
      <c r="B75" s="7" t="s">
        <v>271</v>
      </c>
    </row>
    <row r="76" ht="15" customHeight="1">
      <c r="B76" s="7" t="s">
        <v>270</v>
      </c>
    </row>
    <row r="77" ht="6.75" customHeight="1"/>
    <row r="78" spans="1:2" ht="15" customHeight="1">
      <c r="A78" s="24" t="s">
        <v>215</v>
      </c>
      <c r="B78" s="7" t="s">
        <v>272</v>
      </c>
    </row>
    <row r="79" ht="6.75" customHeight="1"/>
    <row r="80" spans="1:2" ht="15" customHeight="1">
      <c r="A80" s="24" t="s">
        <v>217</v>
      </c>
      <c r="B80" s="7" t="s">
        <v>273</v>
      </c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 password="C8B3" sheet="1"/>
  <printOptions horizontalCentered="1" verticalCentered="1"/>
  <pageMargins left="0.5" right="0.5" top="0.5" bottom="0.5" header="0.5" footer="0.5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60"/>
  <sheetViews>
    <sheetView showGridLines="0" showRowColHeaders="0" zoomScalePageLayoutView="0" workbookViewId="0" topLeftCell="A1">
      <selection activeCell="D15" sqref="D15"/>
    </sheetView>
  </sheetViews>
  <sheetFormatPr defaultColWidth="9.140625" defaultRowHeight="12.75"/>
  <cols>
    <col min="1" max="1" width="10.7109375" style="2" customWidth="1"/>
    <col min="2" max="2" width="8.7109375" style="2" customWidth="1"/>
    <col min="3" max="3" width="15.7109375" style="1" customWidth="1"/>
    <col min="4" max="4" width="11.7109375" style="1" customWidth="1"/>
    <col min="5" max="5" width="13.7109375" style="1" customWidth="1"/>
    <col min="6" max="8" width="10.7109375" style="1" customWidth="1"/>
    <col min="9" max="9" width="12.7109375" style="1" customWidth="1"/>
    <col min="10" max="10" width="13.7109375" style="1" customWidth="1"/>
    <col min="11" max="11" width="15.7109375" style="1" customWidth="1"/>
    <col min="12" max="12" width="10.7109375" style="1" customWidth="1"/>
    <col min="13" max="13" width="10.7109375" style="3" hidden="1" customWidth="1"/>
    <col min="14" max="16384" width="9.140625" style="1" customWidth="1"/>
  </cols>
  <sheetData>
    <row r="1" spans="1:11" ht="16.5" customHeight="1">
      <c r="A1" s="5" t="s">
        <v>51</v>
      </c>
      <c r="B1" s="5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>
      <c r="A2" s="7"/>
      <c r="B2" s="7"/>
      <c r="C2" s="8"/>
      <c r="D2" s="8"/>
      <c r="E2" s="8"/>
      <c r="F2" s="8"/>
      <c r="G2" s="8"/>
      <c r="H2" s="8"/>
      <c r="I2" s="8"/>
      <c r="J2" s="8"/>
      <c r="K2" s="8"/>
    </row>
    <row r="3" spans="1:11" ht="15" customHeight="1">
      <c r="A3" s="9" t="s">
        <v>47</v>
      </c>
      <c r="B3" s="9"/>
      <c r="C3" s="77"/>
      <c r="D3" s="77"/>
      <c r="E3" s="10"/>
      <c r="F3" s="10"/>
      <c r="G3" s="8"/>
      <c r="H3" s="8"/>
      <c r="I3" s="11" t="s">
        <v>49</v>
      </c>
      <c r="J3" s="77"/>
      <c r="K3" s="77"/>
    </row>
    <row r="4" spans="1:11" ht="9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</row>
    <row r="5" spans="1:13" ht="15" customHeight="1">
      <c r="A5" s="7" t="s">
        <v>48</v>
      </c>
      <c r="B5" s="7"/>
      <c r="C5" s="21"/>
      <c r="D5" s="22"/>
      <c r="E5" s="10"/>
      <c r="F5" s="10"/>
      <c r="G5" s="8"/>
      <c r="H5" s="8"/>
      <c r="I5" s="11" t="s">
        <v>50</v>
      </c>
      <c r="J5" s="77"/>
      <c r="K5" s="77"/>
      <c r="M5" s="4">
        <v>1</v>
      </c>
    </row>
    <row r="6" spans="1:11" ht="9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</row>
    <row r="7" spans="1:11" ht="15" customHeight="1">
      <c r="A7" s="7" t="s">
        <v>52</v>
      </c>
      <c r="B7" s="7"/>
      <c r="C7" s="19"/>
      <c r="D7" s="22"/>
      <c r="E7" s="11" t="s">
        <v>53</v>
      </c>
      <c r="F7" s="76"/>
      <c r="G7" s="76"/>
      <c r="H7" s="76"/>
      <c r="I7" s="76"/>
      <c r="J7" s="76"/>
      <c r="K7" s="76"/>
    </row>
    <row r="8" spans="1:11" ht="9" customHeight="1">
      <c r="A8" s="7"/>
      <c r="B8" s="7"/>
      <c r="C8" s="8"/>
      <c r="D8" s="8"/>
      <c r="E8" s="8"/>
      <c r="F8" s="8"/>
      <c r="G8" s="8"/>
      <c r="H8" s="8"/>
      <c r="I8" s="8"/>
      <c r="J8" s="8"/>
      <c r="K8" s="8"/>
    </row>
    <row r="9" spans="1:11" ht="15" customHeight="1">
      <c r="A9" s="12" t="s">
        <v>57</v>
      </c>
      <c r="B9" s="12"/>
      <c r="C9" s="8"/>
      <c r="D9" s="8"/>
      <c r="E9" s="8"/>
      <c r="F9" s="8"/>
      <c r="G9" s="8"/>
      <c r="H9" s="8"/>
      <c r="I9" s="8"/>
      <c r="J9" s="8"/>
      <c r="K9" s="8"/>
    </row>
    <row r="10" spans="1:11" ht="9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7" t="s">
        <v>211</v>
      </c>
      <c r="B11" s="7"/>
      <c r="C11" s="8"/>
      <c r="D11" s="76"/>
      <c r="E11" s="76"/>
      <c r="F11" s="76"/>
      <c r="G11" s="76"/>
      <c r="H11" s="76"/>
      <c r="I11" s="76"/>
      <c r="J11" s="76"/>
      <c r="K11" s="76"/>
    </row>
    <row r="12" spans="1:11" ht="9" customHeight="1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13" ht="15" customHeight="1">
      <c r="A13" s="9" t="s">
        <v>289</v>
      </c>
      <c r="B13" s="7"/>
      <c r="C13" s="8"/>
      <c r="D13" s="8"/>
      <c r="E13" s="8"/>
      <c r="F13" s="8"/>
      <c r="G13" s="8"/>
      <c r="H13" s="8"/>
      <c r="I13" s="8"/>
      <c r="J13" s="8"/>
      <c r="K13" s="8"/>
      <c r="M13" s="4">
        <v>1</v>
      </c>
    </row>
    <row r="14" spans="1:11" ht="9" customHeight="1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</row>
    <row r="15" spans="1:11" ht="15" customHeight="1">
      <c r="A15" s="7" t="s">
        <v>62</v>
      </c>
      <c r="B15" s="7"/>
      <c r="C15" s="8"/>
      <c r="D15" s="13">
        <f>IF(M13=1,"",IF(M13=2,('Area &amp; Wetted Perimeter'!C27),IF(M13=3,('Area &amp; Wetted Perimeter'!L29))))</f>
      </c>
      <c r="E15" s="7" t="s">
        <v>54</v>
      </c>
      <c r="F15" s="7"/>
      <c r="G15" s="8"/>
      <c r="H15" s="8"/>
      <c r="I15" s="11" t="s">
        <v>63</v>
      </c>
      <c r="J15" s="13">
        <f>IF(M13=1,"",IF(M13=2,('Area &amp; Wetted Perimeter'!C29),IF(M13=3,('Area &amp; Wetted Perimeter'!L31))))</f>
      </c>
      <c r="K15" s="7" t="s">
        <v>55</v>
      </c>
    </row>
    <row r="16" spans="1:11" ht="9" customHeight="1">
      <c r="A16" s="7"/>
      <c r="B16" s="7"/>
      <c r="C16" s="8"/>
      <c r="D16" s="8"/>
      <c r="E16" s="8"/>
      <c r="F16" s="8"/>
      <c r="G16" s="8"/>
      <c r="H16" s="8"/>
      <c r="I16" s="8"/>
      <c r="J16" s="8"/>
      <c r="K16" s="8"/>
    </row>
    <row r="17" spans="1:11" ht="15" customHeight="1">
      <c r="A17" s="2" t="s">
        <v>274</v>
      </c>
      <c r="B17" s="7"/>
      <c r="C17" s="8"/>
      <c r="D17" s="19"/>
      <c r="E17" s="2" t="s">
        <v>275</v>
      </c>
      <c r="F17" s="7"/>
      <c r="G17" s="8"/>
      <c r="H17" s="8"/>
      <c r="I17" s="11" t="s">
        <v>60</v>
      </c>
      <c r="J17" s="13">
        <f>IF(D15="","",IF(J15="","",IF(D17="","",(0.862268518*D15*(D15/(12*J15))^0.67*(D17/100)^0.5))))</f>
      </c>
      <c r="K17" s="7" t="s">
        <v>56</v>
      </c>
    </row>
    <row r="18" spans="1:11" ht="9" customHeight="1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</row>
    <row r="19" spans="1:11" ht="15" customHeight="1">
      <c r="A19" s="12" t="s">
        <v>58</v>
      </c>
      <c r="B19" s="12"/>
      <c r="C19" s="8"/>
      <c r="D19" s="8"/>
      <c r="E19" s="8"/>
      <c r="F19" s="8"/>
      <c r="G19" s="8"/>
      <c r="H19" s="8"/>
      <c r="I19" s="8"/>
      <c r="J19" s="8"/>
      <c r="K19" s="8"/>
    </row>
    <row r="20" spans="1:11" ht="9" customHeight="1">
      <c r="A20" s="12"/>
      <c r="B20" s="12"/>
      <c r="C20" s="8"/>
      <c r="D20" s="8"/>
      <c r="E20" s="8"/>
      <c r="F20" s="8"/>
      <c r="G20" s="8"/>
      <c r="H20" s="8"/>
      <c r="I20" s="8"/>
      <c r="J20" s="8"/>
      <c r="K20" s="8"/>
    </row>
    <row r="21" spans="1:11" ht="15" customHeight="1">
      <c r="A21" s="7" t="s">
        <v>212</v>
      </c>
      <c r="B21" s="7"/>
      <c r="C21" s="8"/>
      <c r="D21" s="76"/>
      <c r="E21" s="76"/>
      <c r="F21" s="76"/>
      <c r="G21" s="76"/>
      <c r="H21" s="76"/>
      <c r="I21" s="76"/>
      <c r="J21" s="76"/>
      <c r="K21" s="76"/>
    </row>
    <row r="22" spans="1:11" ht="9" customHeight="1">
      <c r="A22" s="7"/>
      <c r="B22" s="7"/>
      <c r="C22" s="8"/>
      <c r="D22" s="8"/>
      <c r="E22" s="8"/>
      <c r="F22" s="8"/>
      <c r="G22" s="8"/>
      <c r="H22" s="8"/>
      <c r="I22" s="8"/>
      <c r="J22" s="8"/>
      <c r="K22" s="8"/>
    </row>
    <row r="23" spans="1:13" ht="15" customHeight="1">
      <c r="A23" s="9" t="s">
        <v>290</v>
      </c>
      <c r="B23" s="7"/>
      <c r="C23" s="8"/>
      <c r="D23" s="8"/>
      <c r="E23" s="8"/>
      <c r="F23" s="8"/>
      <c r="G23" s="8"/>
      <c r="H23" s="8"/>
      <c r="I23" s="8"/>
      <c r="J23" s="8"/>
      <c r="K23" s="8"/>
      <c r="M23" s="4">
        <v>1</v>
      </c>
    </row>
    <row r="24" spans="1:11" ht="9" customHeight="1">
      <c r="A24" s="7"/>
      <c r="B24" s="7"/>
      <c r="C24" s="8"/>
      <c r="D24" s="8"/>
      <c r="E24" s="8"/>
      <c r="F24" s="8"/>
      <c r="G24" s="8"/>
      <c r="H24" s="8"/>
      <c r="I24" s="8"/>
      <c r="J24" s="8"/>
      <c r="K24" s="8"/>
    </row>
    <row r="25" spans="1:11" ht="15" customHeight="1">
      <c r="A25" s="7" t="s">
        <v>64</v>
      </c>
      <c r="B25" s="7"/>
      <c r="C25" s="8"/>
      <c r="D25" s="13">
        <f>IF(M23=1,"",IF(M23=2,('Area &amp; Wetted Perimeter'!C57),IF(M23=3,('Area &amp; Wetted Perimeter'!L59))))</f>
      </c>
      <c r="E25" s="7" t="s">
        <v>54</v>
      </c>
      <c r="F25" s="8"/>
      <c r="G25" s="8"/>
      <c r="H25" s="8"/>
      <c r="I25" s="11" t="s">
        <v>207</v>
      </c>
      <c r="J25" s="13">
        <f>IF(M13=1,"",IF(M13=2,(('Area &amp; Wetted Perimeter'!C23-0.5)),IF(M13=3,(('Area &amp; Wetted Perimeter'!L25-0.5)))))</f>
      </c>
      <c r="K25" s="7" t="s">
        <v>55</v>
      </c>
    </row>
    <row r="26" spans="1:11" ht="9" customHeight="1">
      <c r="A26" s="7"/>
      <c r="B26" s="7"/>
      <c r="C26" s="8"/>
      <c r="D26" s="8"/>
      <c r="E26" s="8"/>
      <c r="F26" s="8"/>
      <c r="G26" s="8"/>
      <c r="H26" s="8"/>
      <c r="I26" s="8"/>
      <c r="J26" s="8"/>
      <c r="K26" s="8"/>
    </row>
    <row r="27" spans="1:11" ht="15" customHeight="1">
      <c r="A27" s="7" t="s">
        <v>61</v>
      </c>
      <c r="B27" s="7"/>
      <c r="C27" s="8"/>
      <c r="D27" s="13">
        <f>IF(D25="","",IF(J25="","",(0.010457*D25*(J25^0.5))))</f>
      </c>
      <c r="E27" s="7" t="s">
        <v>56</v>
      </c>
      <c r="F27" s="8"/>
      <c r="G27" s="8"/>
      <c r="H27" s="8"/>
      <c r="I27" s="8"/>
      <c r="J27" s="8"/>
      <c r="K27" s="8"/>
    </row>
    <row r="28" spans="1:11" ht="9" customHeight="1">
      <c r="A28" s="7"/>
      <c r="B28" s="7"/>
      <c r="C28" s="8"/>
      <c r="D28" s="8"/>
      <c r="E28" s="8"/>
      <c r="F28" s="8"/>
      <c r="G28" s="8"/>
      <c r="H28" s="8"/>
      <c r="I28" s="8"/>
      <c r="J28" s="8"/>
      <c r="K28" s="8"/>
    </row>
    <row r="29" spans="1:11" ht="15" customHeight="1">
      <c r="A29" s="12" t="s">
        <v>59</v>
      </c>
      <c r="B29" s="12"/>
      <c r="C29" s="8"/>
      <c r="D29" s="8"/>
      <c r="E29" s="8"/>
      <c r="F29" s="8"/>
      <c r="G29" s="8"/>
      <c r="H29" s="8"/>
      <c r="I29" s="8"/>
      <c r="J29" s="8"/>
      <c r="K29" s="8"/>
    </row>
    <row r="30" spans="1:11" ht="9" customHeight="1">
      <c r="A30" s="7"/>
      <c r="B30" s="7"/>
      <c r="C30" s="8"/>
      <c r="D30" s="8"/>
      <c r="E30" s="8"/>
      <c r="F30" s="8"/>
      <c r="G30" s="8"/>
      <c r="H30" s="8"/>
      <c r="I30" s="8"/>
      <c r="J30" s="8"/>
      <c r="K30" s="8"/>
    </row>
    <row r="31" spans="1:11" ht="15" customHeight="1">
      <c r="A31" s="7" t="s">
        <v>292</v>
      </c>
      <c r="B31" s="7"/>
      <c r="C31" s="8"/>
      <c r="D31" s="13">
        <f>J17</f>
      </c>
      <c r="E31" s="7" t="s">
        <v>65</v>
      </c>
      <c r="F31" s="13">
        <f>D27</f>
      </c>
      <c r="G31" s="7" t="s">
        <v>66</v>
      </c>
      <c r="H31" s="13">
        <f>IF(D31="","",IF(F31="","",(D31/F31)))</f>
      </c>
      <c r="I31" s="10"/>
      <c r="J31" s="16"/>
      <c r="K31" s="8"/>
    </row>
    <row r="32" spans="1:11" ht="9" customHeight="1">
      <c r="A32" s="7"/>
      <c r="B32" s="7"/>
      <c r="C32" s="8"/>
      <c r="D32" s="15"/>
      <c r="E32" s="7"/>
      <c r="F32" s="15"/>
      <c r="G32" s="7"/>
      <c r="H32" s="15"/>
      <c r="I32" s="10"/>
      <c r="J32" s="16"/>
      <c r="K32" s="8"/>
    </row>
    <row r="33" spans="1:11" ht="15" customHeight="1">
      <c r="A33" s="9" t="s">
        <v>279</v>
      </c>
      <c r="B33" s="7"/>
      <c r="C33" s="8"/>
      <c r="D33" s="15"/>
      <c r="E33" s="68">
        <f>IF(H31="","",(IF(H31&lt;1,"Gutter","Downspout")))</f>
      </c>
      <c r="F33" s="7" t="s">
        <v>278</v>
      </c>
      <c r="G33" s="7"/>
      <c r="H33" s="15"/>
      <c r="I33" s="10"/>
      <c r="J33" s="16"/>
      <c r="K33" s="8"/>
    </row>
    <row r="34" spans="1:11" ht="9" customHeight="1">
      <c r="A34" s="7"/>
      <c r="B34" s="7"/>
      <c r="C34" s="8"/>
      <c r="D34" s="15"/>
      <c r="E34" s="7"/>
      <c r="F34" s="15"/>
      <c r="G34" s="7"/>
      <c r="H34" s="15"/>
      <c r="I34" s="10"/>
      <c r="J34" s="16"/>
      <c r="K34" s="8"/>
    </row>
    <row r="35" spans="1:11" ht="15" customHeight="1">
      <c r="A35" s="17" t="s">
        <v>208</v>
      </c>
      <c r="B35" s="7"/>
      <c r="C35" s="8"/>
      <c r="D35" s="8"/>
      <c r="E35" s="8"/>
      <c r="F35" s="8"/>
      <c r="G35" s="8"/>
      <c r="H35" s="8"/>
      <c r="I35" s="8"/>
      <c r="J35" s="8"/>
      <c r="K35" s="8"/>
    </row>
    <row r="36" spans="1:11" ht="15" customHeight="1">
      <c r="A36" s="7" t="s">
        <v>285</v>
      </c>
      <c r="B36" s="7"/>
      <c r="C36" s="8"/>
      <c r="D36" s="8"/>
      <c r="E36" s="8"/>
      <c r="F36" s="8"/>
      <c r="G36" s="8"/>
      <c r="H36" s="8"/>
      <c r="I36" s="8"/>
      <c r="J36" s="8"/>
      <c r="K36" s="8"/>
    </row>
    <row r="37" spans="1:11" ht="9" customHeight="1">
      <c r="A37" s="7"/>
      <c r="B37" s="7"/>
      <c r="C37" s="8"/>
      <c r="D37" s="8"/>
      <c r="E37" s="8"/>
      <c r="F37" s="8"/>
      <c r="G37" s="8"/>
      <c r="H37" s="8"/>
      <c r="I37" s="8"/>
      <c r="J37" s="8"/>
      <c r="K37" s="8"/>
    </row>
    <row r="38" spans="1:11" ht="15" customHeight="1">
      <c r="A38" s="12" t="s">
        <v>67</v>
      </c>
      <c r="B38" s="12"/>
      <c r="C38" s="8"/>
      <c r="D38" s="8"/>
      <c r="E38" s="8"/>
      <c r="F38" s="8"/>
      <c r="G38" s="8"/>
      <c r="H38" s="8"/>
      <c r="I38" s="8"/>
      <c r="J38" s="8"/>
      <c r="K38" s="8"/>
    </row>
    <row r="39" spans="1:11" ht="9" customHeight="1">
      <c r="A39" s="7"/>
      <c r="B39" s="7"/>
      <c r="C39" s="8"/>
      <c r="D39" s="8"/>
      <c r="E39" s="8"/>
      <c r="F39" s="8"/>
      <c r="G39" s="8"/>
      <c r="H39" s="8"/>
      <c r="I39" s="8"/>
      <c r="J39" s="8"/>
      <c r="K39" s="8"/>
    </row>
    <row r="40" spans="1:13" ht="15" customHeight="1">
      <c r="A40" s="7" t="s">
        <v>206</v>
      </c>
      <c r="B40" s="7"/>
      <c r="C40" s="8"/>
      <c r="D40" s="21"/>
      <c r="E40" s="21"/>
      <c r="F40" s="8"/>
      <c r="G40" s="11"/>
      <c r="H40" s="10"/>
      <c r="I40" s="11" t="s">
        <v>201</v>
      </c>
      <c r="J40" s="13">
        <f>IF(M40=1,"",VLOOKUP(M40,Tables!D3:G132,3))</f>
      </c>
      <c r="K40" s="7" t="s">
        <v>55</v>
      </c>
      <c r="M40" s="4">
        <v>1</v>
      </c>
    </row>
    <row r="41" spans="1:11" ht="9" customHeight="1">
      <c r="A41" s="7"/>
      <c r="B41" s="7"/>
      <c r="C41" s="8"/>
      <c r="D41" s="8"/>
      <c r="E41" s="8"/>
      <c r="F41" s="8"/>
      <c r="G41" s="11"/>
      <c r="H41" s="10"/>
      <c r="I41" s="8"/>
      <c r="J41" s="10"/>
      <c r="K41" s="7"/>
    </row>
    <row r="42" spans="1:11" ht="15" customHeight="1">
      <c r="A42" s="7"/>
      <c r="B42" s="7"/>
      <c r="C42" s="8"/>
      <c r="D42" s="8"/>
      <c r="E42" s="8"/>
      <c r="F42" s="8"/>
      <c r="G42" s="11"/>
      <c r="H42" s="10"/>
      <c r="I42" s="11" t="s">
        <v>202</v>
      </c>
      <c r="J42" s="13">
        <f>IF(M40=1,"",VLOOKUP(M40,Tables!D3:G132,4))</f>
      </c>
      <c r="K42" s="7" t="s">
        <v>55</v>
      </c>
    </row>
    <row r="43" spans="1:11" ht="9" customHeight="1">
      <c r="A43" s="7"/>
      <c r="B43" s="7"/>
      <c r="C43" s="8"/>
      <c r="D43" s="8"/>
      <c r="E43" s="8"/>
      <c r="F43" s="8"/>
      <c r="G43" s="11"/>
      <c r="H43" s="10"/>
      <c r="I43" s="11"/>
      <c r="J43" s="10"/>
      <c r="K43" s="7"/>
    </row>
    <row r="44" spans="1:13" ht="15" customHeight="1">
      <c r="A44" s="7" t="s">
        <v>203</v>
      </c>
      <c r="B44" s="7"/>
      <c r="C44" s="8"/>
      <c r="D44" s="8"/>
      <c r="E44" s="8"/>
      <c r="F44" s="8"/>
      <c r="G44" s="11"/>
      <c r="H44" s="10"/>
      <c r="I44" s="11"/>
      <c r="J44" s="10"/>
      <c r="K44" s="23"/>
      <c r="M44" s="4">
        <v>1</v>
      </c>
    </row>
    <row r="45" spans="1:11" ht="9" customHeight="1">
      <c r="A45" s="7"/>
      <c r="B45" s="7"/>
      <c r="C45" s="8"/>
      <c r="D45" s="8"/>
      <c r="E45" s="8"/>
      <c r="F45" s="8"/>
      <c r="G45" s="8"/>
      <c r="H45" s="8"/>
      <c r="I45" s="8"/>
      <c r="J45" s="8"/>
      <c r="K45" s="8"/>
    </row>
    <row r="46" spans="1:11" ht="15" customHeight="1">
      <c r="A46" s="7" t="s">
        <v>68</v>
      </c>
      <c r="B46" s="7"/>
      <c r="C46" s="8"/>
      <c r="D46" s="13">
        <f>IF(H31&lt;1,J17,D27)</f>
      </c>
      <c r="E46" s="7" t="s">
        <v>56</v>
      </c>
      <c r="F46" s="8"/>
      <c r="G46" s="8"/>
      <c r="H46" s="8"/>
      <c r="I46" s="11" t="s">
        <v>70</v>
      </c>
      <c r="J46" s="14">
        <f>IF(M44=1,"",IF(M44=2,(D46*3600/J40),IF(M44=3,(D46*3600/J42))))</f>
      </c>
      <c r="K46" s="7" t="s">
        <v>69</v>
      </c>
    </row>
    <row r="47" spans="1:11" ht="9" customHeight="1">
      <c r="A47" s="7"/>
      <c r="B47" s="7"/>
      <c r="C47" s="8"/>
      <c r="D47" s="15"/>
      <c r="E47" s="7"/>
      <c r="F47" s="8"/>
      <c r="G47" s="8"/>
      <c r="H47" s="8"/>
      <c r="I47" s="11"/>
      <c r="J47" s="16"/>
      <c r="K47" s="7"/>
    </row>
    <row r="48" spans="1:11" ht="15" customHeight="1">
      <c r="A48" s="9" t="s">
        <v>294</v>
      </c>
      <c r="B48" s="7"/>
      <c r="C48" s="20"/>
      <c r="D48" s="71" t="s">
        <v>293</v>
      </c>
      <c r="E48" s="7"/>
      <c r="F48" s="9" t="s">
        <v>295</v>
      </c>
      <c r="G48" s="8"/>
      <c r="H48" s="20"/>
      <c r="I48" s="9" t="s">
        <v>293</v>
      </c>
      <c r="J48" s="16"/>
      <c r="K48" s="7"/>
    </row>
    <row r="49" spans="1:11" ht="9" customHeight="1">
      <c r="A49" s="7"/>
      <c r="B49" s="7"/>
      <c r="C49" s="8"/>
      <c r="D49" s="15"/>
      <c r="E49" s="7"/>
      <c r="F49" s="8"/>
      <c r="G49" s="8"/>
      <c r="H49" s="8"/>
      <c r="I49" s="11"/>
      <c r="J49" s="16"/>
      <c r="K49" s="7"/>
    </row>
    <row r="50" spans="1:10" ht="15" customHeight="1">
      <c r="A50" s="7" t="s">
        <v>280</v>
      </c>
      <c r="C50" s="14">
        <f>IF(C48="","",(C48*H48))</f>
      </c>
      <c r="D50" s="7" t="s">
        <v>69</v>
      </c>
      <c r="E50" s="7"/>
      <c r="G50" s="8"/>
      <c r="H50" s="8"/>
      <c r="I50" s="11" t="s">
        <v>281</v>
      </c>
      <c r="J50" s="67">
        <f>IF(C50="","",(CEILING((C50/J46),1)))</f>
      </c>
    </row>
    <row r="51" spans="1:11" ht="9" customHeight="1">
      <c r="A51" s="7"/>
      <c r="B51" s="7"/>
      <c r="C51" s="8"/>
      <c r="D51" s="15"/>
      <c r="E51" s="7"/>
      <c r="F51" s="8"/>
      <c r="G51" s="8"/>
      <c r="H51" s="8"/>
      <c r="I51" s="11"/>
      <c r="J51" s="16"/>
      <c r="K51" s="7"/>
    </row>
    <row r="52" spans="1:11" ht="15" customHeight="1">
      <c r="A52" s="9"/>
      <c r="B52" s="7"/>
      <c r="C52" s="8"/>
      <c r="D52" s="15"/>
      <c r="E52" s="7"/>
      <c r="F52" s="8"/>
      <c r="G52" s="8"/>
      <c r="H52" s="8"/>
      <c r="I52" s="72" t="s">
        <v>296</v>
      </c>
      <c r="J52" s="67">
        <f>IF(C48="","",(J46/H48))</f>
      </c>
      <c r="K52" s="9" t="s">
        <v>293</v>
      </c>
    </row>
    <row r="53" spans="1:11" ht="9" customHeight="1">
      <c r="A53" s="7"/>
      <c r="B53" s="7"/>
      <c r="C53" s="8"/>
      <c r="D53" s="15"/>
      <c r="E53" s="7"/>
      <c r="F53" s="8"/>
      <c r="G53" s="8"/>
      <c r="H53" s="8"/>
      <c r="I53" s="11"/>
      <c r="J53" s="16"/>
      <c r="K53" s="7"/>
    </row>
    <row r="54" spans="1:11" ht="15" customHeight="1">
      <c r="A54" s="18" t="s">
        <v>72</v>
      </c>
      <c r="B54" s="18"/>
      <c r="C54" s="8"/>
      <c r="D54" s="8"/>
      <c r="E54" s="8"/>
      <c r="F54" s="8"/>
      <c r="G54" s="8"/>
      <c r="H54" s="8"/>
      <c r="I54" s="8"/>
      <c r="J54" s="8"/>
      <c r="K54" s="8"/>
    </row>
    <row r="55" spans="1:11" ht="15" customHeight="1">
      <c r="A55" s="18" t="s">
        <v>209</v>
      </c>
      <c r="B55" s="18"/>
      <c r="C55" s="8"/>
      <c r="D55" s="8"/>
      <c r="E55" s="8"/>
      <c r="F55" s="8"/>
      <c r="G55" s="8"/>
      <c r="H55" s="8"/>
      <c r="I55" s="8"/>
      <c r="J55" s="8"/>
      <c r="K55" s="8"/>
    </row>
    <row r="56" spans="1:11" ht="15" customHeight="1">
      <c r="A56" s="18" t="s">
        <v>210</v>
      </c>
      <c r="B56" s="18"/>
      <c r="C56" s="8"/>
      <c r="D56" s="8"/>
      <c r="E56" s="8"/>
      <c r="F56" s="8"/>
      <c r="G56" s="8"/>
      <c r="H56" s="8"/>
      <c r="I56" s="8"/>
      <c r="J56" s="8"/>
      <c r="K56" s="8"/>
    </row>
    <row r="57" spans="1:11" ht="15" customHeight="1">
      <c r="A57" s="7"/>
      <c r="B57" s="7"/>
      <c r="C57" s="8"/>
      <c r="D57" s="8"/>
      <c r="E57" s="8"/>
      <c r="F57" s="8"/>
      <c r="G57" s="8"/>
      <c r="H57" s="8"/>
      <c r="I57" s="8"/>
      <c r="J57" s="8"/>
      <c r="K57" s="8"/>
    </row>
    <row r="58" spans="1:11" ht="15" customHeight="1">
      <c r="A58" s="7" t="s">
        <v>71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</row>
    <row r="59" spans="1:11" ht="15" customHeight="1">
      <c r="A59" s="7"/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ht="15" customHeight="1">
      <c r="A60" s="7"/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ht="15" customHeight="1"/>
    <row r="62" ht="15" customHeight="1"/>
    <row r="63" ht="15" customHeight="1"/>
  </sheetData>
  <sheetProtection password="C8B3" sheet="1"/>
  <mergeCells count="9">
    <mergeCell ref="B60:K60"/>
    <mergeCell ref="F7:K7"/>
    <mergeCell ref="B58:K58"/>
    <mergeCell ref="J3:K3"/>
    <mergeCell ref="J5:K5"/>
    <mergeCell ref="C3:D3"/>
    <mergeCell ref="B59:K59"/>
    <mergeCell ref="D11:K11"/>
    <mergeCell ref="D21:K21"/>
  </mergeCells>
  <printOptions horizontalCentered="1" verticalCentered="1"/>
  <pageMargins left="0.5" right="0.5" top="0.75" bottom="0.75" header="0.5" footer="0.5"/>
  <pageSetup fitToHeight="1" fitToWidth="1" orientation="landscape" scale="6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61"/>
  <sheetViews>
    <sheetView showGridLines="0" showRowColHeaders="0" zoomScalePageLayoutView="0" workbookViewId="0" topLeftCell="A1">
      <selection activeCell="C21" sqref="C21"/>
    </sheetView>
  </sheetViews>
  <sheetFormatPr defaultColWidth="9.140625" defaultRowHeight="12.75"/>
  <cols>
    <col min="1" max="1" width="14.7109375" style="8" customWidth="1"/>
    <col min="2" max="13" width="9.140625" style="8" customWidth="1"/>
    <col min="14" max="14" width="14.7109375" style="8" customWidth="1"/>
    <col min="15" max="15" width="9.140625" style="8" customWidth="1"/>
    <col min="16" max="16" width="12.28125" style="49" hidden="1" customWidth="1"/>
    <col min="17" max="17" width="0" style="7" hidden="1" customWidth="1"/>
    <col min="18" max="16384" width="9.140625" style="8" customWidth="1"/>
  </cols>
  <sheetData>
    <row r="1" spans="1:14" ht="16.5" customHeight="1">
      <c r="A1" s="50" t="s">
        <v>248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ht="15" customHeight="1">
      <c r="A2" s="5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7" ht="15" customHeight="1">
      <c r="A3" s="53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P3" s="54">
        <f>((L21-L23)^2+L25^2)^0.5</f>
        <v>0</v>
      </c>
      <c r="Q3" s="7" t="s">
        <v>263</v>
      </c>
    </row>
    <row r="4" spans="1:14" ht="15" customHeight="1">
      <c r="A4" s="53"/>
      <c r="B4" s="31"/>
      <c r="C4" s="55" t="s">
        <v>249</v>
      </c>
      <c r="D4" s="31"/>
      <c r="E4" s="31"/>
      <c r="F4" s="31"/>
      <c r="G4" s="31"/>
      <c r="H4" s="31"/>
      <c r="I4" s="31"/>
      <c r="J4" s="31"/>
      <c r="K4" s="31"/>
      <c r="L4" s="55" t="s">
        <v>250</v>
      </c>
      <c r="M4" s="31"/>
      <c r="N4" s="32"/>
    </row>
    <row r="5" spans="1:17" ht="15" customHeight="1">
      <c r="A5" s="5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P5" s="54" t="e">
        <f>((L21-L23)*(L27))/L25</f>
        <v>#DIV/0!</v>
      </c>
      <c r="Q5" s="7" t="s">
        <v>264</v>
      </c>
    </row>
    <row r="6" spans="1:14" ht="15" customHeight="1">
      <c r="A6" s="53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</row>
    <row r="7" spans="1:17" ht="15" customHeight="1">
      <c r="A7" s="5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  <c r="P7" s="54" t="e">
        <f>(L27^2+P5^2)^0.5</f>
        <v>#DIV/0!</v>
      </c>
      <c r="Q7" s="7" t="s">
        <v>265</v>
      </c>
    </row>
    <row r="8" spans="1:14" ht="15" customHeight="1">
      <c r="A8" s="5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7" ht="15" customHeight="1">
      <c r="A9" s="53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P9" s="54" t="e">
        <f>P3-P7</f>
        <v>#DIV/0!</v>
      </c>
      <c r="Q9" s="7" t="s">
        <v>266</v>
      </c>
    </row>
    <row r="10" spans="1:14" ht="15" customHeight="1">
      <c r="A10" s="53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7" ht="15" customHeight="1">
      <c r="A11" s="53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  <c r="P11" s="54" t="e">
        <f>L21-P5</f>
        <v>#DIV/0!</v>
      </c>
      <c r="Q11" s="7" t="s">
        <v>268</v>
      </c>
    </row>
    <row r="12" spans="1:14" ht="15" customHeight="1">
      <c r="A12" s="53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17" ht="15" customHeight="1">
      <c r="A13" s="53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P13" s="54" t="e">
        <f>P11*(L25-L27)-((L21-L23-P5)*(L25-L27)*0.5)</f>
        <v>#DIV/0!</v>
      </c>
      <c r="Q13" s="7" t="s">
        <v>267</v>
      </c>
    </row>
    <row r="14" spans="1:14" ht="15" customHeight="1">
      <c r="A14" s="53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</row>
    <row r="15" spans="1:14" ht="15" customHeight="1">
      <c r="A15" s="53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</row>
    <row r="16" spans="1:14" ht="15" customHeight="1">
      <c r="A16" s="5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</row>
    <row r="17" spans="1:14" ht="15" customHeight="1">
      <c r="A17" s="53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spans="1:14" ht="15" customHeight="1">
      <c r="A18" s="53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</row>
    <row r="19" spans="1:14" ht="15" customHeight="1">
      <c r="A19" s="53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</row>
    <row r="20" spans="1:14" ht="15" customHeight="1">
      <c r="A20" s="53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</row>
    <row r="21" spans="1:17" ht="15" customHeight="1">
      <c r="A21" s="53"/>
      <c r="B21" s="56" t="s">
        <v>254</v>
      </c>
      <c r="C21" s="66"/>
      <c r="D21" s="57" t="s">
        <v>55</v>
      </c>
      <c r="E21" s="31"/>
      <c r="F21" s="31"/>
      <c r="G21" s="31"/>
      <c r="H21" s="31"/>
      <c r="I21" s="31"/>
      <c r="J21" s="31"/>
      <c r="K21" s="56" t="s">
        <v>261</v>
      </c>
      <c r="L21" s="66"/>
      <c r="M21" s="57" t="s">
        <v>55</v>
      </c>
      <c r="N21" s="32"/>
      <c r="P21" s="58"/>
      <c r="Q21" s="59"/>
    </row>
    <row r="22" spans="1:17" ht="9" customHeight="1">
      <c r="A22" s="53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P22" s="60"/>
      <c r="Q22" s="59"/>
    </row>
    <row r="23" spans="1:17" ht="15" customHeight="1">
      <c r="A23" s="53"/>
      <c r="B23" s="56" t="s">
        <v>255</v>
      </c>
      <c r="C23" s="66"/>
      <c r="D23" s="57" t="s">
        <v>55</v>
      </c>
      <c r="E23" s="31"/>
      <c r="F23" s="31"/>
      <c r="G23" s="31"/>
      <c r="H23" s="31"/>
      <c r="I23" s="31"/>
      <c r="J23" s="31"/>
      <c r="K23" s="56" t="s">
        <v>262</v>
      </c>
      <c r="L23" s="66"/>
      <c r="M23" s="57" t="s">
        <v>55</v>
      </c>
      <c r="N23" s="32"/>
      <c r="P23" s="60"/>
      <c r="Q23" s="59"/>
    </row>
    <row r="24" spans="1:17" ht="9" customHeight="1">
      <c r="A24" s="53"/>
      <c r="B24" s="56"/>
      <c r="C24" s="10"/>
      <c r="D24" s="57"/>
      <c r="E24" s="31"/>
      <c r="F24" s="31"/>
      <c r="G24" s="31"/>
      <c r="H24" s="31"/>
      <c r="I24" s="31"/>
      <c r="J24" s="31"/>
      <c r="K24" s="56"/>
      <c r="L24" s="10"/>
      <c r="M24" s="57"/>
      <c r="N24" s="32"/>
      <c r="P24" s="60"/>
      <c r="Q24" s="59"/>
    </row>
    <row r="25" spans="1:17" ht="15" customHeight="1">
      <c r="A25" s="53"/>
      <c r="B25" s="56" t="s">
        <v>253</v>
      </c>
      <c r="C25" s="66"/>
      <c r="D25" s="57" t="s">
        <v>55</v>
      </c>
      <c r="E25" s="31"/>
      <c r="F25" s="31"/>
      <c r="G25" s="31"/>
      <c r="H25" s="31"/>
      <c r="I25" s="31"/>
      <c r="J25" s="31"/>
      <c r="K25" s="56" t="s">
        <v>255</v>
      </c>
      <c r="L25" s="66"/>
      <c r="M25" s="57" t="s">
        <v>55</v>
      </c>
      <c r="N25" s="32"/>
      <c r="P25" s="60"/>
      <c r="Q25" s="59"/>
    </row>
    <row r="26" spans="1:17" ht="9" customHeight="1">
      <c r="A26" s="53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/>
      <c r="P26" s="60"/>
      <c r="Q26" s="59"/>
    </row>
    <row r="27" spans="1:17" ht="15" customHeight="1">
      <c r="A27" s="53"/>
      <c r="B27" s="56" t="s">
        <v>252</v>
      </c>
      <c r="C27" s="13">
        <f>IF(C21="","",IF(C23="","",IF(C25="","",(C23-C25)*C21)))</f>
      </c>
      <c r="D27" s="57" t="s">
        <v>54</v>
      </c>
      <c r="E27" s="31"/>
      <c r="F27" s="31"/>
      <c r="G27" s="31"/>
      <c r="H27" s="31"/>
      <c r="I27" s="31"/>
      <c r="J27" s="31"/>
      <c r="K27" s="56" t="s">
        <v>253</v>
      </c>
      <c r="L27" s="66"/>
      <c r="M27" s="57" t="s">
        <v>55</v>
      </c>
      <c r="N27" s="32"/>
      <c r="P27" s="60"/>
      <c r="Q27" s="59"/>
    </row>
    <row r="28" spans="1:17" ht="9" customHeight="1">
      <c r="A28" s="53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P28" s="60"/>
      <c r="Q28" s="59"/>
    </row>
    <row r="29" spans="1:17" ht="15" customHeight="1">
      <c r="A29" s="53"/>
      <c r="B29" s="56" t="s">
        <v>251</v>
      </c>
      <c r="C29" s="13">
        <f>IF(C21="","",IF(C23="","",IF(C25="","",(C21+(2*C23)-(2*C25)))))</f>
      </c>
      <c r="D29" s="57" t="s">
        <v>55</v>
      </c>
      <c r="E29" s="31"/>
      <c r="F29" s="31"/>
      <c r="G29" s="31"/>
      <c r="H29" s="31"/>
      <c r="I29" s="31"/>
      <c r="J29" s="10"/>
      <c r="K29" s="61" t="s">
        <v>252</v>
      </c>
      <c r="L29" s="13">
        <f>IF(L21="","",IF(L23="","",IF(L25="","",IF(L27="","",P13))))</f>
      </c>
      <c r="M29" s="57" t="s">
        <v>54</v>
      </c>
      <c r="N29" s="32"/>
      <c r="P29" s="60"/>
      <c r="Q29" s="59"/>
    </row>
    <row r="30" spans="1:17" ht="9" customHeight="1">
      <c r="A30" s="53"/>
      <c r="B30" s="56"/>
      <c r="C30" s="15"/>
      <c r="D30" s="57"/>
      <c r="E30" s="31"/>
      <c r="F30" s="31"/>
      <c r="G30" s="31"/>
      <c r="H30" s="31"/>
      <c r="I30" s="31"/>
      <c r="J30" s="10"/>
      <c r="K30" s="31"/>
      <c r="L30" s="31"/>
      <c r="M30" s="31"/>
      <c r="N30" s="32"/>
      <c r="P30" s="60"/>
      <c r="Q30" s="59"/>
    </row>
    <row r="31" spans="1:17" ht="15" customHeight="1">
      <c r="A31" s="53"/>
      <c r="B31" s="56"/>
      <c r="C31" s="15"/>
      <c r="D31" s="57"/>
      <c r="E31" s="31"/>
      <c r="F31" s="31"/>
      <c r="G31" s="31"/>
      <c r="H31" s="31"/>
      <c r="I31" s="31"/>
      <c r="J31" s="10"/>
      <c r="K31" s="56" t="s">
        <v>251</v>
      </c>
      <c r="L31" s="13">
        <f>IF(L21="","",IF(L23="","",IF(L25="","",IF(L27="","",((L25-L27)+L23+P9)))))</f>
      </c>
      <c r="M31" s="57" t="s">
        <v>55</v>
      </c>
      <c r="N31" s="32"/>
      <c r="P31" s="60"/>
      <c r="Q31" s="59"/>
    </row>
    <row r="32" spans="1:17" ht="9" customHeight="1">
      <c r="A32" s="53"/>
      <c r="B32" s="31"/>
      <c r="C32" s="31"/>
      <c r="D32" s="31"/>
      <c r="E32" s="31"/>
      <c r="F32" s="31"/>
      <c r="G32" s="31"/>
      <c r="H32" s="31"/>
      <c r="I32" s="31"/>
      <c r="J32" s="31"/>
      <c r="N32" s="32"/>
      <c r="P32" s="60"/>
      <c r="Q32" s="59"/>
    </row>
    <row r="33" spans="1:17" ht="15" customHeight="1">
      <c r="A33" s="53"/>
      <c r="B33" s="31"/>
      <c r="C33" s="31"/>
      <c r="D33" s="31"/>
      <c r="E33" s="31"/>
      <c r="F33" s="31"/>
      <c r="G33" s="31"/>
      <c r="H33" s="31"/>
      <c r="I33" s="31"/>
      <c r="J33" s="31"/>
      <c r="N33" s="32"/>
      <c r="P33" s="58"/>
      <c r="Q33" s="59"/>
    </row>
    <row r="34" ht="15" customHeight="1" thickBot="1">
      <c r="N34" s="32"/>
    </row>
    <row r="35" spans="1:14" ht="15" customHeight="1">
      <c r="A35" s="62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28"/>
    </row>
    <row r="36" spans="1:14" ht="15" customHeight="1">
      <c r="A36" s="5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/>
    </row>
    <row r="37" spans="1:14" ht="15" customHeight="1">
      <c r="A37" s="53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</row>
    <row r="38" spans="1:14" ht="15" customHeight="1">
      <c r="A38" s="53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</row>
    <row r="39" spans="1:14" ht="15" customHeight="1">
      <c r="A39" s="53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 ht="15" customHeight="1">
      <c r="A40" s="53"/>
      <c r="B40" s="31"/>
      <c r="C40" s="55" t="s">
        <v>256</v>
      </c>
      <c r="D40" s="31"/>
      <c r="E40" s="31"/>
      <c r="F40" s="31"/>
      <c r="G40" s="31"/>
      <c r="H40" s="31"/>
      <c r="I40" s="31"/>
      <c r="J40" s="31"/>
      <c r="K40" s="31"/>
      <c r="L40" s="55" t="s">
        <v>257</v>
      </c>
      <c r="M40" s="31"/>
      <c r="N40" s="32"/>
    </row>
    <row r="41" spans="1:14" ht="15" customHeight="1">
      <c r="A41" s="53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</row>
    <row r="42" spans="1:14" ht="15" customHeight="1">
      <c r="A42" s="53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</row>
    <row r="43" spans="1:14" ht="15" customHeight="1">
      <c r="A43" s="53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</row>
    <row r="44" spans="1:14" ht="15" customHeight="1">
      <c r="A44" s="53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</row>
    <row r="45" spans="1:14" ht="15" customHeight="1">
      <c r="A45" s="53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</row>
    <row r="46" spans="1:14" ht="15" customHeight="1">
      <c r="A46" s="53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 ht="15" customHeight="1">
      <c r="A47" s="53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2"/>
    </row>
    <row r="48" spans="1:14" ht="15" customHeight="1">
      <c r="A48" s="53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/>
    </row>
    <row r="49" spans="1:14" ht="15" customHeight="1">
      <c r="A49" s="53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</row>
    <row r="50" spans="1:14" ht="15" customHeight="1">
      <c r="A50" s="53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2"/>
    </row>
    <row r="51" spans="1:14" ht="15" customHeight="1">
      <c r="A51" s="53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2"/>
    </row>
    <row r="52" spans="1:14" ht="15" customHeight="1">
      <c r="A52" s="53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1:14" ht="15" customHeight="1">
      <c r="A53" s="53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</row>
    <row r="54" spans="1:14" ht="15" customHeight="1">
      <c r="A54" s="53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2"/>
    </row>
    <row r="55" spans="1:14" ht="15" customHeight="1">
      <c r="A55" s="53"/>
      <c r="B55" s="56" t="s">
        <v>258</v>
      </c>
      <c r="C55" s="66"/>
      <c r="D55" s="57" t="s">
        <v>55</v>
      </c>
      <c r="E55" s="31"/>
      <c r="F55" s="31"/>
      <c r="G55" s="31"/>
      <c r="H55" s="31"/>
      <c r="I55" s="31"/>
      <c r="J55" s="31"/>
      <c r="K55" s="56" t="s">
        <v>260</v>
      </c>
      <c r="L55" s="66"/>
      <c r="M55" s="57" t="s">
        <v>55</v>
      </c>
      <c r="N55" s="32"/>
    </row>
    <row r="56" spans="1:14" ht="9" customHeight="1">
      <c r="A56" s="53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4" ht="15" customHeight="1">
      <c r="A57" s="53"/>
      <c r="B57" s="56" t="s">
        <v>259</v>
      </c>
      <c r="C57" s="13">
        <f>IF(C55="","",(3.141598*(0.5*C55)^2))</f>
      </c>
      <c r="D57" s="57" t="s">
        <v>54</v>
      </c>
      <c r="E57" s="31"/>
      <c r="F57" s="31"/>
      <c r="G57" s="31"/>
      <c r="H57" s="31"/>
      <c r="I57" s="31"/>
      <c r="J57" s="31"/>
      <c r="K57" s="56" t="s">
        <v>254</v>
      </c>
      <c r="L57" s="66"/>
      <c r="M57" s="57" t="s">
        <v>55</v>
      </c>
      <c r="N57" s="32"/>
    </row>
    <row r="58" spans="1:14" ht="9" customHeight="1">
      <c r="A58" s="53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2"/>
    </row>
    <row r="59" spans="1:14" ht="15" customHeight="1">
      <c r="A59" s="53"/>
      <c r="B59" s="31"/>
      <c r="C59" s="31"/>
      <c r="D59" s="31"/>
      <c r="E59" s="31"/>
      <c r="F59" s="31"/>
      <c r="G59" s="31"/>
      <c r="H59" s="31"/>
      <c r="I59" s="31"/>
      <c r="J59" s="31"/>
      <c r="K59" s="56" t="s">
        <v>259</v>
      </c>
      <c r="L59" s="13">
        <f>IF(L55="","",IF(L57="","",L55*L57))</f>
      </c>
      <c r="M59" s="57" t="s">
        <v>54</v>
      </c>
      <c r="N59" s="32"/>
    </row>
    <row r="60" spans="1:14" ht="15" customHeight="1">
      <c r="A60" s="53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2"/>
    </row>
    <row r="61" spans="1:14" ht="15" customHeight="1" thickBo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5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 password="C8B3" sheet="1"/>
  <printOptions horizontalCentered="1" verticalCentered="1"/>
  <pageMargins left="0.75" right="0.75" top="1" bottom="1" header="0.5" footer="0.5"/>
  <pageSetup fitToHeight="1" fitToWidth="1"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32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4.7109375" style="7" customWidth="1"/>
    <col min="2" max="2" width="22.7109375" style="7" customWidth="1"/>
    <col min="3" max="3" width="9.140625" style="7" customWidth="1"/>
    <col min="4" max="4" width="4.7109375" style="7" customWidth="1"/>
    <col min="5" max="5" width="20.7109375" style="7" customWidth="1"/>
    <col min="6" max="9" width="9.140625" style="7" customWidth="1"/>
    <col min="10" max="10" width="18.7109375" style="7" customWidth="1"/>
    <col min="11" max="16384" width="9.140625" style="7" customWidth="1"/>
  </cols>
  <sheetData>
    <row r="1" spans="1:7" ht="13.5" thickBot="1">
      <c r="A1" s="26"/>
      <c r="D1" s="27"/>
      <c r="E1" s="78" t="s">
        <v>200</v>
      </c>
      <c r="F1" s="78"/>
      <c r="G1" s="79"/>
    </row>
    <row r="2" spans="1:7" ht="12.75">
      <c r="A2" s="29"/>
      <c r="B2" s="28" t="s">
        <v>0</v>
      </c>
      <c r="D2" s="30"/>
      <c r="E2" s="31"/>
      <c r="F2" s="31" t="s">
        <v>124</v>
      </c>
      <c r="G2" s="32" t="s">
        <v>125</v>
      </c>
    </row>
    <row r="3" spans="1:7" ht="12.75">
      <c r="A3" s="33">
        <v>1</v>
      </c>
      <c r="B3" s="34"/>
      <c r="D3" s="35">
        <v>1</v>
      </c>
      <c r="E3" s="31"/>
      <c r="G3" s="42"/>
    </row>
    <row r="4" spans="1:7" ht="12.75">
      <c r="A4" s="33">
        <v>2</v>
      </c>
      <c r="B4" s="34" t="s">
        <v>1</v>
      </c>
      <c r="D4" s="35">
        <v>2</v>
      </c>
      <c r="E4" s="36" t="s">
        <v>73</v>
      </c>
      <c r="F4" s="37">
        <v>0.56</v>
      </c>
      <c r="G4" s="38">
        <v>0.64</v>
      </c>
    </row>
    <row r="5" spans="1:7" ht="12.75">
      <c r="A5" s="33">
        <v>3</v>
      </c>
      <c r="B5" s="34" t="s">
        <v>2</v>
      </c>
      <c r="D5" s="35">
        <v>3</v>
      </c>
      <c r="E5" s="36" t="s">
        <v>74</v>
      </c>
      <c r="F5" s="37">
        <v>0.55</v>
      </c>
      <c r="G5" s="38">
        <v>0.63</v>
      </c>
    </row>
    <row r="6" spans="1:7" ht="12.75">
      <c r="A6" s="33">
        <v>4</v>
      </c>
      <c r="B6" s="34" t="s">
        <v>3</v>
      </c>
      <c r="D6" s="35">
        <v>4</v>
      </c>
      <c r="E6" s="36" t="s">
        <v>75</v>
      </c>
      <c r="F6" s="37">
        <v>0.55</v>
      </c>
      <c r="G6" s="38">
        <v>0.62</v>
      </c>
    </row>
    <row r="7" spans="1:7" ht="12.75">
      <c r="A7" s="33">
        <v>5</v>
      </c>
      <c r="B7" s="34" t="s">
        <v>4</v>
      </c>
      <c r="D7" s="35">
        <v>5</v>
      </c>
      <c r="E7" s="36" t="s">
        <v>76</v>
      </c>
      <c r="F7" s="37">
        <v>0.47</v>
      </c>
      <c r="G7" s="38">
        <v>0.53</v>
      </c>
    </row>
    <row r="8" spans="1:7" ht="12.75">
      <c r="A8" s="33">
        <v>6</v>
      </c>
      <c r="B8" s="34" t="s">
        <v>5</v>
      </c>
      <c r="D8" s="35">
        <v>6</v>
      </c>
      <c r="E8" s="36" t="s">
        <v>77</v>
      </c>
      <c r="F8" s="37">
        <v>0.56</v>
      </c>
      <c r="G8" s="38">
        <v>0.63</v>
      </c>
    </row>
    <row r="9" spans="1:7" ht="12.75">
      <c r="A9" s="33">
        <v>7</v>
      </c>
      <c r="B9" s="34" t="s">
        <v>6</v>
      </c>
      <c r="D9" s="35">
        <v>7</v>
      </c>
      <c r="E9" s="36" t="s">
        <v>78</v>
      </c>
      <c r="F9" s="37">
        <v>0.53</v>
      </c>
      <c r="G9" s="38">
        <v>0.6</v>
      </c>
    </row>
    <row r="10" spans="1:7" ht="12.75">
      <c r="A10" s="33">
        <v>8</v>
      </c>
      <c r="B10" s="34" t="s">
        <v>7</v>
      </c>
      <c r="D10" s="35">
        <v>8</v>
      </c>
      <c r="E10" s="36" t="s">
        <v>79</v>
      </c>
      <c r="F10" s="37">
        <v>0.54</v>
      </c>
      <c r="G10" s="38">
        <v>0.6</v>
      </c>
    </row>
    <row r="11" spans="1:7" ht="12.75">
      <c r="A11" s="33">
        <v>9</v>
      </c>
      <c r="B11" s="34" t="s">
        <v>8</v>
      </c>
      <c r="D11" s="35">
        <v>9</v>
      </c>
      <c r="E11" s="36" t="s">
        <v>80</v>
      </c>
      <c r="F11" s="37">
        <v>0.47</v>
      </c>
      <c r="G11" s="38">
        <v>0.54</v>
      </c>
    </row>
    <row r="12" spans="1:7" ht="12.75">
      <c r="A12" s="33">
        <v>10</v>
      </c>
      <c r="B12" s="34" t="s">
        <v>9</v>
      </c>
      <c r="D12" s="35">
        <v>10</v>
      </c>
      <c r="E12" s="36" t="s">
        <v>81</v>
      </c>
      <c r="F12" s="37">
        <v>0.52</v>
      </c>
      <c r="G12" s="38">
        <v>0.59</v>
      </c>
    </row>
    <row r="13" spans="1:7" ht="12.75">
      <c r="A13" s="33">
        <v>11</v>
      </c>
      <c r="B13" s="34" t="s">
        <v>10</v>
      </c>
      <c r="D13" s="35">
        <v>11</v>
      </c>
      <c r="E13" s="36" t="s">
        <v>82</v>
      </c>
      <c r="F13" s="37">
        <v>0.47</v>
      </c>
      <c r="G13" s="38">
        <v>0.53</v>
      </c>
    </row>
    <row r="14" spans="1:7" ht="12.75">
      <c r="A14" s="33">
        <v>12</v>
      </c>
      <c r="B14" s="34" t="s">
        <v>11</v>
      </c>
      <c r="D14" s="35">
        <v>12</v>
      </c>
      <c r="E14" s="36" t="s">
        <v>83</v>
      </c>
      <c r="F14" s="37">
        <v>0.56</v>
      </c>
      <c r="G14" s="38">
        <v>0.63</v>
      </c>
    </row>
    <row r="15" spans="1:7" ht="12.75">
      <c r="A15" s="33">
        <v>13</v>
      </c>
      <c r="B15" s="34" t="s">
        <v>12</v>
      </c>
      <c r="D15" s="35">
        <v>13</v>
      </c>
      <c r="E15" s="36" t="s">
        <v>84</v>
      </c>
      <c r="F15" s="37">
        <v>0.53</v>
      </c>
      <c r="G15" s="38">
        <v>0.59</v>
      </c>
    </row>
    <row r="16" spans="1:7" ht="12.75">
      <c r="A16" s="33">
        <v>14</v>
      </c>
      <c r="B16" s="34" t="s">
        <v>13</v>
      </c>
      <c r="D16" s="35">
        <v>14</v>
      </c>
      <c r="E16" s="36" t="s">
        <v>85</v>
      </c>
      <c r="F16" s="37">
        <v>0.46</v>
      </c>
      <c r="G16" s="38">
        <v>0.52</v>
      </c>
    </row>
    <row r="17" spans="1:7" ht="12.75">
      <c r="A17" s="33">
        <v>15</v>
      </c>
      <c r="B17" s="34" t="s">
        <v>14</v>
      </c>
      <c r="D17" s="35">
        <v>15</v>
      </c>
      <c r="E17" s="36" t="s">
        <v>86</v>
      </c>
      <c r="F17" s="37">
        <v>0.49</v>
      </c>
      <c r="G17" s="38">
        <v>0.56</v>
      </c>
    </row>
    <row r="18" spans="1:7" ht="12.75">
      <c r="A18" s="33">
        <v>16</v>
      </c>
      <c r="B18" s="34" t="s">
        <v>15</v>
      </c>
      <c r="D18" s="35">
        <v>16</v>
      </c>
      <c r="E18" s="36" t="s">
        <v>87</v>
      </c>
      <c r="F18" s="37">
        <v>0.6</v>
      </c>
      <c r="G18" s="38">
        <v>0.67</v>
      </c>
    </row>
    <row r="19" spans="1:7" ht="12.75">
      <c r="A19" s="33">
        <v>17</v>
      </c>
      <c r="B19" s="34" t="s">
        <v>16</v>
      </c>
      <c r="D19" s="35">
        <v>17</v>
      </c>
      <c r="E19" s="36" t="s">
        <v>88</v>
      </c>
      <c r="F19" s="37">
        <v>0.48</v>
      </c>
      <c r="G19" s="38">
        <v>0.56</v>
      </c>
    </row>
    <row r="20" spans="1:7" ht="12.75">
      <c r="A20" s="33">
        <v>18</v>
      </c>
      <c r="B20" s="34" t="s">
        <v>17</v>
      </c>
      <c r="D20" s="35">
        <v>18</v>
      </c>
      <c r="E20" s="36" t="s">
        <v>89</v>
      </c>
      <c r="F20" s="37">
        <v>0.53</v>
      </c>
      <c r="G20" s="38">
        <v>0.59</v>
      </c>
    </row>
    <row r="21" spans="1:7" ht="12.75">
      <c r="A21" s="33">
        <v>19</v>
      </c>
      <c r="B21" s="34" t="s">
        <v>18</v>
      </c>
      <c r="D21" s="35">
        <v>19</v>
      </c>
      <c r="E21" s="36" t="s">
        <v>90</v>
      </c>
      <c r="F21" s="37">
        <v>0.54</v>
      </c>
      <c r="G21" s="38">
        <v>0.6</v>
      </c>
    </row>
    <row r="22" spans="1:7" ht="12.75">
      <c r="A22" s="33">
        <v>20</v>
      </c>
      <c r="B22" s="34" t="s">
        <v>19</v>
      </c>
      <c r="D22" s="35">
        <v>20</v>
      </c>
      <c r="E22" s="36" t="s">
        <v>91</v>
      </c>
      <c r="F22" s="37">
        <v>0.57</v>
      </c>
      <c r="G22" s="38">
        <v>0.65</v>
      </c>
    </row>
    <row r="23" spans="1:7" ht="12.75">
      <c r="A23" s="33">
        <v>21</v>
      </c>
      <c r="B23" s="34" t="s">
        <v>20</v>
      </c>
      <c r="D23" s="35">
        <v>21</v>
      </c>
      <c r="E23" s="36" t="s">
        <v>92</v>
      </c>
      <c r="F23" s="37">
        <v>0.48</v>
      </c>
      <c r="G23" s="38">
        <v>0.55</v>
      </c>
    </row>
    <row r="24" spans="1:7" ht="12.75">
      <c r="A24" s="33">
        <v>22</v>
      </c>
      <c r="B24" s="34" t="s">
        <v>21</v>
      </c>
      <c r="D24" s="35">
        <v>22</v>
      </c>
      <c r="E24" s="36" t="s">
        <v>93</v>
      </c>
      <c r="F24" s="37">
        <v>0.52</v>
      </c>
      <c r="G24" s="38">
        <v>0.59</v>
      </c>
    </row>
    <row r="25" spans="1:7" ht="12.75">
      <c r="A25" s="33">
        <v>23</v>
      </c>
      <c r="B25" s="34" t="s">
        <v>22</v>
      </c>
      <c r="D25" s="35">
        <v>23</v>
      </c>
      <c r="E25" s="36" t="s">
        <v>94</v>
      </c>
      <c r="F25" s="37">
        <v>0.56</v>
      </c>
      <c r="G25" s="38">
        <v>0.64</v>
      </c>
    </row>
    <row r="26" spans="1:7" ht="12.75">
      <c r="A26" s="33">
        <v>24</v>
      </c>
      <c r="B26" s="34" t="s">
        <v>23</v>
      </c>
      <c r="D26" s="35">
        <v>24</v>
      </c>
      <c r="E26" s="36" t="s">
        <v>95</v>
      </c>
      <c r="F26" s="37">
        <v>0.6</v>
      </c>
      <c r="G26" s="38">
        <v>0.68</v>
      </c>
    </row>
    <row r="27" spans="1:7" ht="12.75">
      <c r="A27" s="33">
        <v>25</v>
      </c>
      <c r="B27" s="34" t="s">
        <v>24</v>
      </c>
      <c r="D27" s="35">
        <v>25</v>
      </c>
      <c r="E27" s="36" t="s">
        <v>96</v>
      </c>
      <c r="F27" s="37">
        <v>0.6</v>
      </c>
      <c r="G27" s="38">
        <v>0.68</v>
      </c>
    </row>
    <row r="28" spans="1:7" ht="12.75">
      <c r="A28" s="33">
        <v>26</v>
      </c>
      <c r="B28" s="34" t="s">
        <v>25</v>
      </c>
      <c r="D28" s="35">
        <v>26</v>
      </c>
      <c r="E28" s="36" t="s">
        <v>97</v>
      </c>
      <c r="F28" s="37">
        <v>0.56</v>
      </c>
      <c r="G28" s="38">
        <v>0.63</v>
      </c>
    </row>
    <row r="29" spans="1:7" ht="12.75">
      <c r="A29" s="33">
        <v>27</v>
      </c>
      <c r="B29" s="34" t="s">
        <v>26</v>
      </c>
      <c r="D29" s="35">
        <v>27</v>
      </c>
      <c r="E29" s="36" t="s">
        <v>98</v>
      </c>
      <c r="F29" s="37">
        <v>0.67</v>
      </c>
      <c r="G29" s="38">
        <v>0.75</v>
      </c>
    </row>
    <row r="30" spans="1:7" ht="12.75">
      <c r="A30" s="33">
        <v>28</v>
      </c>
      <c r="B30" s="34" t="s">
        <v>27</v>
      </c>
      <c r="D30" s="35">
        <v>28</v>
      </c>
      <c r="E30" s="36" t="s">
        <v>99</v>
      </c>
      <c r="F30" s="37">
        <v>0.58</v>
      </c>
      <c r="G30" s="38">
        <v>0.65</v>
      </c>
    </row>
    <row r="31" spans="1:7" ht="12.75">
      <c r="A31" s="33">
        <v>29</v>
      </c>
      <c r="B31" s="34" t="s">
        <v>28</v>
      </c>
      <c r="D31" s="35">
        <v>29</v>
      </c>
      <c r="E31" s="36" t="s">
        <v>100</v>
      </c>
      <c r="F31" s="37">
        <v>0.56</v>
      </c>
      <c r="G31" s="38">
        <v>0.64</v>
      </c>
    </row>
    <row r="32" spans="1:7" ht="12.75">
      <c r="A32" s="33">
        <v>30</v>
      </c>
      <c r="B32" s="34" t="s">
        <v>29</v>
      </c>
      <c r="D32" s="35">
        <v>30</v>
      </c>
      <c r="E32" s="36" t="s">
        <v>101</v>
      </c>
      <c r="F32" s="37">
        <v>0.48</v>
      </c>
      <c r="G32" s="38">
        <v>0.54</v>
      </c>
    </row>
    <row r="33" spans="1:7" ht="12.75">
      <c r="A33" s="33">
        <v>31</v>
      </c>
      <c r="B33" s="34" t="s">
        <v>30</v>
      </c>
      <c r="D33" s="35">
        <v>31</v>
      </c>
      <c r="E33" s="36" t="s">
        <v>102</v>
      </c>
      <c r="F33" s="37">
        <v>0.56</v>
      </c>
      <c r="G33" s="38">
        <v>0.64</v>
      </c>
    </row>
    <row r="34" spans="1:7" ht="12.75">
      <c r="A34" s="33">
        <v>32</v>
      </c>
      <c r="B34" s="34" t="s">
        <v>31</v>
      </c>
      <c r="D34" s="35">
        <v>32</v>
      </c>
      <c r="E34" s="36" t="s">
        <v>103</v>
      </c>
      <c r="F34" s="37">
        <v>0.55</v>
      </c>
      <c r="G34" s="38">
        <v>0.61</v>
      </c>
    </row>
    <row r="35" spans="1:7" ht="12.75">
      <c r="A35" s="33">
        <v>33</v>
      </c>
      <c r="B35" s="34" t="s">
        <v>32</v>
      </c>
      <c r="D35" s="35">
        <v>33</v>
      </c>
      <c r="E35" s="36" t="s">
        <v>104</v>
      </c>
      <c r="F35" s="37">
        <v>0.48</v>
      </c>
      <c r="G35" s="38">
        <v>0.55</v>
      </c>
    </row>
    <row r="36" spans="1:7" ht="12.75">
      <c r="A36" s="33">
        <v>34</v>
      </c>
      <c r="B36" s="34" t="s">
        <v>33</v>
      </c>
      <c r="D36" s="35">
        <v>34</v>
      </c>
      <c r="E36" s="36" t="s">
        <v>105</v>
      </c>
      <c r="F36" s="37">
        <v>0.6</v>
      </c>
      <c r="G36" s="38">
        <v>0.67</v>
      </c>
    </row>
    <row r="37" spans="1:7" ht="12.75">
      <c r="A37" s="33">
        <v>35</v>
      </c>
      <c r="B37" s="34" t="s">
        <v>34</v>
      </c>
      <c r="D37" s="35">
        <v>35</v>
      </c>
      <c r="E37" s="36" t="s">
        <v>106</v>
      </c>
      <c r="F37" s="37">
        <v>0.58</v>
      </c>
      <c r="G37" s="38">
        <v>0.66</v>
      </c>
    </row>
    <row r="38" spans="1:7" ht="12.75">
      <c r="A38" s="33">
        <v>36</v>
      </c>
      <c r="B38" s="34" t="s">
        <v>35</v>
      </c>
      <c r="D38" s="35">
        <v>36</v>
      </c>
      <c r="E38" s="36" t="s">
        <v>107</v>
      </c>
      <c r="F38" s="37">
        <v>0.56</v>
      </c>
      <c r="G38" s="38">
        <v>0.64</v>
      </c>
    </row>
    <row r="39" spans="1:7" ht="12.75">
      <c r="A39" s="33">
        <v>37</v>
      </c>
      <c r="B39" s="34" t="s">
        <v>36</v>
      </c>
      <c r="D39" s="35">
        <v>37</v>
      </c>
      <c r="E39" s="36" t="s">
        <v>108</v>
      </c>
      <c r="F39" s="37">
        <v>0.57</v>
      </c>
      <c r="G39" s="38">
        <v>0.65</v>
      </c>
    </row>
    <row r="40" spans="1:7" ht="12.75">
      <c r="A40" s="33">
        <v>38</v>
      </c>
      <c r="B40" s="34" t="s">
        <v>37</v>
      </c>
      <c r="D40" s="35">
        <v>38</v>
      </c>
      <c r="E40" s="36" t="s">
        <v>109</v>
      </c>
      <c r="F40" s="37">
        <v>0.52</v>
      </c>
      <c r="G40" s="38">
        <v>0.58</v>
      </c>
    </row>
    <row r="41" spans="1:7" ht="12.75">
      <c r="A41" s="33">
        <v>39</v>
      </c>
      <c r="B41" s="34" t="s">
        <v>38</v>
      </c>
      <c r="D41" s="35">
        <v>39</v>
      </c>
      <c r="E41" s="36" t="s">
        <v>110</v>
      </c>
      <c r="F41" s="37">
        <v>0.55</v>
      </c>
      <c r="G41" s="38">
        <v>0.62</v>
      </c>
    </row>
    <row r="42" spans="1:7" ht="12.75">
      <c r="A42" s="33">
        <v>40</v>
      </c>
      <c r="B42" s="34" t="s">
        <v>39</v>
      </c>
      <c r="D42" s="35">
        <v>40</v>
      </c>
      <c r="E42" s="36" t="s">
        <v>111</v>
      </c>
      <c r="F42" s="37">
        <v>0.61</v>
      </c>
      <c r="G42" s="38">
        <v>0.69</v>
      </c>
    </row>
    <row r="43" spans="1:7" ht="12.75">
      <c r="A43" s="33">
        <v>41</v>
      </c>
      <c r="B43" s="34" t="s">
        <v>40</v>
      </c>
      <c r="D43" s="35">
        <v>41</v>
      </c>
      <c r="E43" s="36" t="s">
        <v>112</v>
      </c>
      <c r="F43" s="37">
        <v>0.64</v>
      </c>
      <c r="G43" s="38">
        <v>0.72</v>
      </c>
    </row>
    <row r="44" spans="1:7" ht="12.75">
      <c r="A44" s="33">
        <v>42</v>
      </c>
      <c r="B44" s="34" t="s">
        <v>41</v>
      </c>
      <c r="D44" s="35">
        <v>42</v>
      </c>
      <c r="E44" s="36" t="s">
        <v>113</v>
      </c>
      <c r="F44" s="37">
        <v>0.52</v>
      </c>
      <c r="G44" s="38">
        <v>0.58</v>
      </c>
    </row>
    <row r="45" spans="1:7" ht="12.75">
      <c r="A45" s="33">
        <v>43</v>
      </c>
      <c r="B45" s="34" t="s">
        <v>42</v>
      </c>
      <c r="D45" s="35">
        <v>43</v>
      </c>
      <c r="E45" s="36" t="s">
        <v>114</v>
      </c>
      <c r="F45" s="37">
        <v>0.55</v>
      </c>
      <c r="G45" s="38">
        <v>0.62</v>
      </c>
    </row>
    <row r="46" spans="1:7" ht="12.75">
      <c r="A46" s="33">
        <v>44</v>
      </c>
      <c r="B46" s="34" t="s">
        <v>43</v>
      </c>
      <c r="D46" s="35">
        <v>44</v>
      </c>
      <c r="E46" s="36" t="s">
        <v>115</v>
      </c>
      <c r="F46" s="37">
        <v>0.54</v>
      </c>
      <c r="G46" s="38">
        <v>0.62</v>
      </c>
    </row>
    <row r="47" spans="1:7" ht="12.75">
      <c r="A47" s="33">
        <v>45</v>
      </c>
      <c r="B47" s="34" t="s">
        <v>44</v>
      </c>
      <c r="D47" s="35">
        <v>45</v>
      </c>
      <c r="E47" s="36" t="s">
        <v>116</v>
      </c>
      <c r="F47" s="37">
        <v>0.47</v>
      </c>
      <c r="G47" s="38">
        <v>0.53</v>
      </c>
    </row>
    <row r="48" spans="1:7" ht="12.75">
      <c r="A48" s="33">
        <v>46</v>
      </c>
      <c r="B48" s="34" t="s">
        <v>45</v>
      </c>
      <c r="D48" s="35">
        <v>46</v>
      </c>
      <c r="E48" s="36" t="s">
        <v>117</v>
      </c>
      <c r="F48" s="37">
        <v>0.46</v>
      </c>
      <c r="G48" s="38">
        <v>0.52</v>
      </c>
    </row>
    <row r="49" spans="1:7" ht="13.5" thickBot="1">
      <c r="A49" s="39">
        <v>47</v>
      </c>
      <c r="B49" s="40" t="s">
        <v>46</v>
      </c>
      <c r="D49" s="35">
        <v>47</v>
      </c>
      <c r="E49" s="36" t="s">
        <v>118</v>
      </c>
      <c r="F49" s="37">
        <v>0.62</v>
      </c>
      <c r="G49" s="38">
        <v>0.7</v>
      </c>
    </row>
    <row r="50" spans="4:7" ht="13.5" thickBot="1">
      <c r="D50" s="35">
        <v>48</v>
      </c>
      <c r="E50" s="36" t="s">
        <v>119</v>
      </c>
      <c r="F50" s="37">
        <v>0.56</v>
      </c>
      <c r="G50" s="38">
        <v>0.63</v>
      </c>
    </row>
    <row r="51" spans="1:7" ht="12.75">
      <c r="A51" s="27">
        <v>1</v>
      </c>
      <c r="B51" s="41"/>
      <c r="D51" s="35">
        <v>49</v>
      </c>
      <c r="E51" s="36" t="s">
        <v>120</v>
      </c>
      <c r="F51" s="37">
        <v>0.65</v>
      </c>
      <c r="G51" s="38">
        <v>0.63</v>
      </c>
    </row>
    <row r="52" spans="1:7" ht="12.75">
      <c r="A52" s="30">
        <v>2</v>
      </c>
      <c r="B52" s="42" t="s">
        <v>204</v>
      </c>
      <c r="D52" s="35">
        <v>50</v>
      </c>
      <c r="E52" s="36" t="s">
        <v>121</v>
      </c>
      <c r="F52" s="37">
        <v>0.48</v>
      </c>
      <c r="G52" s="38">
        <v>0.56</v>
      </c>
    </row>
    <row r="53" spans="1:7" ht="13.5" thickBot="1">
      <c r="A53" s="43">
        <v>3</v>
      </c>
      <c r="B53" s="44" t="s">
        <v>205</v>
      </c>
      <c r="D53" s="35">
        <v>51</v>
      </c>
      <c r="E53" s="36" t="s">
        <v>122</v>
      </c>
      <c r="F53" s="37">
        <v>0.51</v>
      </c>
      <c r="G53" s="38">
        <v>0.59</v>
      </c>
    </row>
    <row r="54" spans="4:7" ht="13.5" thickBot="1">
      <c r="D54" s="35">
        <v>52</v>
      </c>
      <c r="E54" s="73" t="s">
        <v>308</v>
      </c>
      <c r="F54" s="37">
        <v>0.54</v>
      </c>
      <c r="G54" s="38">
        <v>0.62</v>
      </c>
    </row>
    <row r="55" spans="1:7" ht="12.75">
      <c r="A55" s="27">
        <v>1</v>
      </c>
      <c r="B55" s="41"/>
      <c r="D55" s="35">
        <v>53</v>
      </c>
      <c r="E55" s="36" t="s">
        <v>123</v>
      </c>
      <c r="F55" s="37">
        <v>0.59</v>
      </c>
      <c r="G55" s="38">
        <v>0.67</v>
      </c>
    </row>
    <row r="56" spans="1:7" ht="12.75">
      <c r="A56" s="30">
        <v>2</v>
      </c>
      <c r="B56" s="69" t="s">
        <v>288</v>
      </c>
      <c r="D56" s="35">
        <v>54</v>
      </c>
      <c r="E56" s="36" t="s">
        <v>126</v>
      </c>
      <c r="F56" s="37">
        <v>0.57</v>
      </c>
      <c r="G56" s="38">
        <v>0.64</v>
      </c>
    </row>
    <row r="57" spans="1:7" ht="13.5" thickBot="1">
      <c r="A57" s="43">
        <v>3</v>
      </c>
      <c r="B57" s="70" t="s">
        <v>291</v>
      </c>
      <c r="D57" s="35">
        <v>55</v>
      </c>
      <c r="E57" s="36" t="s">
        <v>127</v>
      </c>
      <c r="F57" s="37">
        <v>0.64</v>
      </c>
      <c r="G57" s="38">
        <v>0.72</v>
      </c>
    </row>
    <row r="58" spans="4:7" ht="13.5" thickBot="1">
      <c r="D58" s="35">
        <v>56</v>
      </c>
      <c r="E58" s="36" t="s">
        <v>128</v>
      </c>
      <c r="F58" s="37">
        <v>0.57</v>
      </c>
      <c r="G58" s="38">
        <v>0.64</v>
      </c>
    </row>
    <row r="59" spans="1:7" ht="12.75">
      <c r="A59" s="27">
        <v>1</v>
      </c>
      <c r="B59" s="41"/>
      <c r="D59" s="35">
        <v>57</v>
      </c>
      <c r="E59" s="36" t="s">
        <v>129</v>
      </c>
      <c r="F59" s="37">
        <v>0.58</v>
      </c>
      <c r="G59" s="38">
        <v>0.65</v>
      </c>
    </row>
    <row r="60" spans="1:7" ht="12.75">
      <c r="A60" s="30">
        <v>2</v>
      </c>
      <c r="B60" s="69" t="s">
        <v>287</v>
      </c>
      <c r="D60" s="35">
        <v>58</v>
      </c>
      <c r="E60" s="36" t="s">
        <v>130</v>
      </c>
      <c r="F60" s="37">
        <v>0.57</v>
      </c>
      <c r="G60" s="38">
        <v>0.64</v>
      </c>
    </row>
    <row r="61" spans="1:7" ht="13.5" thickBot="1">
      <c r="A61" s="43">
        <v>3</v>
      </c>
      <c r="B61" s="70" t="s">
        <v>288</v>
      </c>
      <c r="D61" s="35">
        <v>59</v>
      </c>
      <c r="E61" s="36" t="s">
        <v>131</v>
      </c>
      <c r="F61" s="37">
        <v>0.45</v>
      </c>
      <c r="G61" s="38">
        <v>0.52</v>
      </c>
    </row>
    <row r="62" spans="4:7" ht="12.75">
      <c r="D62" s="35">
        <v>60</v>
      </c>
      <c r="E62" s="36" t="s">
        <v>132</v>
      </c>
      <c r="F62" s="37">
        <v>0.65</v>
      </c>
      <c r="G62" s="38">
        <v>0.74</v>
      </c>
    </row>
    <row r="63" spans="4:7" ht="12.75">
      <c r="D63" s="35">
        <v>61</v>
      </c>
      <c r="E63" s="36" t="s">
        <v>133</v>
      </c>
      <c r="F63" s="37">
        <v>0.62</v>
      </c>
      <c r="G63" s="38">
        <v>0.7</v>
      </c>
    </row>
    <row r="64" spans="4:7" ht="12.75">
      <c r="D64" s="35">
        <v>62</v>
      </c>
      <c r="E64" s="36" t="s">
        <v>134</v>
      </c>
      <c r="F64" s="37">
        <v>0.6</v>
      </c>
      <c r="G64" s="38">
        <v>0.67</v>
      </c>
    </row>
    <row r="65" spans="4:7" ht="12.75">
      <c r="D65" s="35">
        <v>63</v>
      </c>
      <c r="E65" s="36" t="s">
        <v>135</v>
      </c>
      <c r="F65" s="37">
        <v>0.58</v>
      </c>
      <c r="G65" s="38">
        <v>0.65</v>
      </c>
    </row>
    <row r="66" spans="4:7" ht="12.75">
      <c r="D66" s="35">
        <v>64</v>
      </c>
      <c r="E66" s="36" t="s">
        <v>136</v>
      </c>
      <c r="F66" s="37">
        <v>0.59</v>
      </c>
      <c r="G66" s="38">
        <v>0.66</v>
      </c>
    </row>
    <row r="67" spans="4:7" ht="12.75">
      <c r="D67" s="35">
        <v>65</v>
      </c>
      <c r="E67" s="36" t="s">
        <v>137</v>
      </c>
      <c r="F67" s="37">
        <v>0.61</v>
      </c>
      <c r="G67" s="38">
        <v>0.69</v>
      </c>
    </row>
    <row r="68" spans="4:7" ht="12.75">
      <c r="D68" s="35">
        <v>66</v>
      </c>
      <c r="E68" s="36" t="s">
        <v>138</v>
      </c>
      <c r="F68" s="37">
        <v>0.48</v>
      </c>
      <c r="G68" s="38">
        <v>0.56</v>
      </c>
    </row>
    <row r="69" spans="4:7" ht="12.75">
      <c r="D69" s="35">
        <v>67</v>
      </c>
      <c r="E69" s="36" t="s">
        <v>139</v>
      </c>
      <c r="F69" s="37">
        <v>0.57</v>
      </c>
      <c r="G69" s="38">
        <v>0.65</v>
      </c>
    </row>
    <row r="70" spans="4:7" ht="12.75">
      <c r="D70" s="35">
        <v>68</v>
      </c>
      <c r="E70" s="36" t="s">
        <v>140</v>
      </c>
      <c r="F70" s="37">
        <v>0.55</v>
      </c>
      <c r="G70" s="38">
        <v>0.62</v>
      </c>
    </row>
    <row r="71" spans="4:7" ht="12.75">
      <c r="D71" s="35">
        <v>69</v>
      </c>
      <c r="E71" s="36" t="s">
        <v>141</v>
      </c>
      <c r="F71" s="37">
        <v>0.58</v>
      </c>
      <c r="G71" s="38">
        <v>0.65</v>
      </c>
    </row>
    <row r="72" spans="4:7" ht="12.75">
      <c r="D72" s="35">
        <v>70</v>
      </c>
      <c r="E72" s="36" t="s">
        <v>142</v>
      </c>
      <c r="F72" s="37">
        <v>0.52</v>
      </c>
      <c r="G72" s="38">
        <v>0.59</v>
      </c>
    </row>
    <row r="73" spans="4:7" ht="12.75">
      <c r="D73" s="35">
        <v>71</v>
      </c>
      <c r="E73" s="36" t="s">
        <v>143</v>
      </c>
      <c r="F73" s="37">
        <v>0.59</v>
      </c>
      <c r="G73" s="38">
        <v>0.68</v>
      </c>
    </row>
    <row r="74" spans="4:7" ht="12.75">
      <c r="D74" s="35">
        <v>72</v>
      </c>
      <c r="E74" s="36" t="s">
        <v>144</v>
      </c>
      <c r="F74" s="37">
        <v>0.56</v>
      </c>
      <c r="G74" s="38">
        <v>0.63</v>
      </c>
    </row>
    <row r="75" spans="4:7" ht="12.75">
      <c r="D75" s="35">
        <v>73</v>
      </c>
      <c r="E75" s="36" t="s">
        <v>145</v>
      </c>
      <c r="F75" s="37">
        <v>0.62</v>
      </c>
      <c r="G75" s="38">
        <v>0.69</v>
      </c>
    </row>
    <row r="76" spans="4:7" ht="12.75">
      <c r="D76" s="35">
        <v>74</v>
      </c>
      <c r="E76" s="36" t="s">
        <v>146</v>
      </c>
      <c r="F76" s="37">
        <v>0.57</v>
      </c>
      <c r="G76" s="38">
        <v>0.64</v>
      </c>
    </row>
    <row r="77" spans="4:7" ht="12.75">
      <c r="D77" s="35">
        <v>75</v>
      </c>
      <c r="E77" s="36" t="s">
        <v>147</v>
      </c>
      <c r="F77" s="37">
        <v>0.61</v>
      </c>
      <c r="G77" s="38">
        <v>0.69</v>
      </c>
    </row>
    <row r="78" spans="4:7" ht="12.75">
      <c r="D78" s="35">
        <v>76</v>
      </c>
      <c r="E78" s="36" t="s">
        <v>148</v>
      </c>
      <c r="F78" s="37">
        <v>0.45</v>
      </c>
      <c r="G78" s="38">
        <v>0.51</v>
      </c>
    </row>
    <row r="79" spans="4:7" ht="12.75">
      <c r="D79" s="35">
        <v>77</v>
      </c>
      <c r="E79" s="36" t="s">
        <v>149</v>
      </c>
      <c r="F79" s="37">
        <v>0.47</v>
      </c>
      <c r="G79" s="38">
        <v>0.54</v>
      </c>
    </row>
    <row r="80" spans="4:7" ht="12.75">
      <c r="D80" s="35">
        <v>78</v>
      </c>
      <c r="E80" s="36" t="s">
        <v>150</v>
      </c>
      <c r="F80" s="37">
        <v>0.52</v>
      </c>
      <c r="G80" s="38">
        <v>0.59</v>
      </c>
    </row>
    <row r="81" spans="4:7" ht="12.75">
      <c r="D81" s="35">
        <v>79</v>
      </c>
      <c r="E81" s="36" t="s">
        <v>151</v>
      </c>
      <c r="F81" s="37">
        <v>0.54</v>
      </c>
      <c r="G81" s="38">
        <v>0.61</v>
      </c>
    </row>
    <row r="82" spans="4:7" ht="12.75">
      <c r="D82" s="35">
        <v>80</v>
      </c>
      <c r="E82" s="36" t="s">
        <v>152</v>
      </c>
      <c r="F82" s="37">
        <v>0.6</v>
      </c>
      <c r="G82" s="38">
        <v>0.68</v>
      </c>
    </row>
    <row r="83" spans="4:7" ht="12.75">
      <c r="D83" s="35">
        <v>81</v>
      </c>
      <c r="E83" s="36" t="s">
        <v>153</v>
      </c>
      <c r="F83" s="37">
        <v>0.64</v>
      </c>
      <c r="G83" s="38">
        <v>0.71</v>
      </c>
    </row>
    <row r="84" spans="4:7" ht="12.75">
      <c r="D84" s="35">
        <v>82</v>
      </c>
      <c r="E84" s="36" t="s">
        <v>154</v>
      </c>
      <c r="F84" s="37">
        <v>0.63</v>
      </c>
      <c r="G84" s="38">
        <v>0.71</v>
      </c>
    </row>
    <row r="85" spans="4:7" ht="12.75">
      <c r="D85" s="35">
        <v>83</v>
      </c>
      <c r="E85" s="36" t="s">
        <v>155</v>
      </c>
      <c r="F85" s="37">
        <v>0.55</v>
      </c>
      <c r="G85" s="38">
        <v>0.62</v>
      </c>
    </row>
    <row r="86" spans="4:7" ht="12.75">
      <c r="D86" s="35">
        <v>84</v>
      </c>
      <c r="E86" s="36" t="s">
        <v>156</v>
      </c>
      <c r="F86" s="37">
        <v>0.6</v>
      </c>
      <c r="G86" s="38">
        <v>0.67</v>
      </c>
    </row>
    <row r="87" spans="4:7" ht="12.75">
      <c r="D87" s="35">
        <v>85</v>
      </c>
      <c r="E87" s="36" t="s">
        <v>157</v>
      </c>
      <c r="F87" s="37">
        <v>0.58</v>
      </c>
      <c r="G87" s="38">
        <v>0.65</v>
      </c>
    </row>
    <row r="88" spans="4:7" ht="12.75">
      <c r="D88" s="35">
        <v>86</v>
      </c>
      <c r="E88" s="36" t="s">
        <v>158</v>
      </c>
      <c r="F88" s="37">
        <v>0.55</v>
      </c>
      <c r="G88" s="38">
        <v>0.62</v>
      </c>
    </row>
    <row r="89" spans="4:7" ht="12.75">
      <c r="D89" s="35">
        <v>87</v>
      </c>
      <c r="E89" s="36" t="s">
        <v>159</v>
      </c>
      <c r="F89" s="37">
        <v>0.53</v>
      </c>
      <c r="G89" s="38">
        <v>0.61</v>
      </c>
    </row>
    <row r="90" spans="4:7" ht="12.75">
      <c r="D90" s="35">
        <v>88</v>
      </c>
      <c r="E90" s="36" t="s">
        <v>160</v>
      </c>
      <c r="F90" s="37">
        <v>0.54</v>
      </c>
      <c r="G90" s="38">
        <v>0.62</v>
      </c>
    </row>
    <row r="91" spans="4:7" ht="12.75">
      <c r="D91" s="35">
        <v>89</v>
      </c>
      <c r="E91" s="36" t="s">
        <v>161</v>
      </c>
      <c r="F91" s="37">
        <v>0.67</v>
      </c>
      <c r="G91" s="38">
        <v>0.75</v>
      </c>
    </row>
    <row r="92" spans="4:7" ht="12.75">
      <c r="D92" s="35">
        <v>90</v>
      </c>
      <c r="E92" s="36" t="s">
        <v>162</v>
      </c>
      <c r="F92" s="37">
        <v>0.61</v>
      </c>
      <c r="G92" s="38">
        <v>0.69</v>
      </c>
    </row>
    <row r="93" spans="4:7" ht="12.75">
      <c r="D93" s="35">
        <v>91</v>
      </c>
      <c r="E93" s="36" t="s">
        <v>163</v>
      </c>
      <c r="F93" s="37">
        <v>0.59</v>
      </c>
      <c r="G93" s="38">
        <v>0.66</v>
      </c>
    </row>
    <row r="94" spans="4:7" ht="12.75">
      <c r="D94" s="35">
        <v>92</v>
      </c>
      <c r="E94" s="36" t="s">
        <v>164</v>
      </c>
      <c r="F94" s="37">
        <v>0.59</v>
      </c>
      <c r="G94" s="38">
        <v>0.67</v>
      </c>
    </row>
    <row r="95" spans="4:7" ht="12.75">
      <c r="D95" s="35">
        <v>93</v>
      </c>
      <c r="E95" s="36" t="s">
        <v>165</v>
      </c>
      <c r="F95" s="37">
        <v>0.57</v>
      </c>
      <c r="G95" s="38">
        <v>0.64</v>
      </c>
    </row>
    <row r="96" spans="4:7" ht="12.75">
      <c r="D96" s="35">
        <v>94</v>
      </c>
      <c r="E96" s="36" t="s">
        <v>166</v>
      </c>
      <c r="F96" s="37">
        <v>0.63</v>
      </c>
      <c r="G96" s="38">
        <v>0.71</v>
      </c>
    </row>
    <row r="97" spans="4:7" ht="12.75">
      <c r="D97" s="35">
        <v>95</v>
      </c>
      <c r="E97" s="36" t="s">
        <v>167</v>
      </c>
      <c r="F97" s="37">
        <v>0.64</v>
      </c>
      <c r="G97" s="38">
        <v>0.73</v>
      </c>
    </row>
    <row r="98" spans="4:7" ht="12.75">
      <c r="D98" s="35">
        <v>96</v>
      </c>
      <c r="E98" s="36" t="s">
        <v>168</v>
      </c>
      <c r="F98" s="37">
        <v>0.56</v>
      </c>
      <c r="G98" s="38">
        <v>0.63</v>
      </c>
    </row>
    <row r="99" spans="4:7" ht="12.75">
      <c r="D99" s="35">
        <v>97</v>
      </c>
      <c r="E99" s="36" t="s">
        <v>169</v>
      </c>
      <c r="F99" s="37">
        <v>0.56</v>
      </c>
      <c r="G99" s="38">
        <v>0.63</v>
      </c>
    </row>
    <row r="100" spans="4:7" ht="12.75">
      <c r="D100" s="35">
        <v>98</v>
      </c>
      <c r="E100" s="36" t="s">
        <v>170</v>
      </c>
      <c r="F100" s="37">
        <v>0.6</v>
      </c>
      <c r="G100" s="38">
        <v>0.68</v>
      </c>
    </row>
    <row r="101" spans="4:7" ht="12.75">
      <c r="D101" s="35">
        <v>99</v>
      </c>
      <c r="E101" s="36" t="s">
        <v>171</v>
      </c>
      <c r="F101" s="37">
        <v>0.55</v>
      </c>
      <c r="G101" s="38">
        <v>0.62</v>
      </c>
    </row>
    <row r="102" spans="4:7" ht="12.75">
      <c r="D102" s="35">
        <v>100</v>
      </c>
      <c r="E102" s="36" t="s">
        <v>172</v>
      </c>
      <c r="F102" s="37">
        <v>0.46</v>
      </c>
      <c r="G102" s="38">
        <v>0.52</v>
      </c>
    </row>
    <row r="103" spans="4:7" ht="12.75">
      <c r="D103" s="35">
        <v>101</v>
      </c>
      <c r="E103" s="36" t="s">
        <v>173</v>
      </c>
      <c r="F103" s="37">
        <v>0.59</v>
      </c>
      <c r="G103" s="38">
        <v>0.67</v>
      </c>
    </row>
    <row r="104" spans="4:7" ht="12.75">
      <c r="D104" s="35">
        <v>102</v>
      </c>
      <c r="E104" s="36" t="s">
        <v>174</v>
      </c>
      <c r="F104" s="37">
        <v>0.58</v>
      </c>
      <c r="G104" s="38">
        <v>0.65</v>
      </c>
    </row>
    <row r="105" spans="4:7" ht="12.75">
      <c r="D105" s="35">
        <v>103</v>
      </c>
      <c r="E105" s="36" t="s">
        <v>175</v>
      </c>
      <c r="F105" s="37">
        <v>0.59</v>
      </c>
      <c r="G105" s="38">
        <v>0.67</v>
      </c>
    </row>
    <row r="106" spans="4:7" ht="12.75">
      <c r="D106" s="35">
        <v>104</v>
      </c>
      <c r="E106" s="36" t="s">
        <v>176</v>
      </c>
      <c r="F106" s="37">
        <v>0.48</v>
      </c>
      <c r="G106" s="38">
        <v>0.54</v>
      </c>
    </row>
    <row r="107" spans="4:7" ht="12.75">
      <c r="D107" s="35">
        <v>105</v>
      </c>
      <c r="E107" s="36" t="s">
        <v>177</v>
      </c>
      <c r="F107" s="37">
        <v>0.51</v>
      </c>
      <c r="G107" s="38">
        <v>0.57</v>
      </c>
    </row>
    <row r="108" spans="4:7" ht="12.75">
      <c r="D108" s="35">
        <v>106</v>
      </c>
      <c r="E108" s="73" t="s">
        <v>309</v>
      </c>
      <c r="F108" s="37">
        <v>0.51</v>
      </c>
      <c r="G108" s="38">
        <v>0.58</v>
      </c>
    </row>
    <row r="109" spans="4:7" ht="12.75">
      <c r="D109" s="35">
        <v>107</v>
      </c>
      <c r="E109" s="36" t="s">
        <v>178</v>
      </c>
      <c r="F109" s="37">
        <v>0.49</v>
      </c>
      <c r="G109" s="38">
        <v>0.56</v>
      </c>
    </row>
    <row r="110" spans="4:7" ht="12.75">
      <c r="D110" s="35">
        <v>108</v>
      </c>
      <c r="E110" s="36" t="s">
        <v>179</v>
      </c>
      <c r="F110" s="37">
        <v>0.52</v>
      </c>
      <c r="G110" s="38">
        <v>0.6</v>
      </c>
    </row>
    <row r="111" spans="4:7" ht="12.75">
      <c r="D111" s="35">
        <v>109</v>
      </c>
      <c r="E111" s="36" t="s">
        <v>180</v>
      </c>
      <c r="F111" s="37">
        <v>0.47</v>
      </c>
      <c r="G111" s="38">
        <v>0.54</v>
      </c>
    </row>
    <row r="112" spans="4:7" ht="12.75">
      <c r="D112" s="35">
        <v>110</v>
      </c>
      <c r="E112" s="36" t="s">
        <v>181</v>
      </c>
      <c r="F112" s="37">
        <v>0.48</v>
      </c>
      <c r="G112" s="38">
        <v>0.55</v>
      </c>
    </row>
    <row r="113" spans="4:7" ht="12.75">
      <c r="D113" s="35">
        <v>111</v>
      </c>
      <c r="E113" s="36" t="s">
        <v>182</v>
      </c>
      <c r="F113" s="37">
        <v>0.46</v>
      </c>
      <c r="G113" s="38">
        <v>0.53</v>
      </c>
    </row>
    <row r="114" spans="4:7" ht="12.75">
      <c r="D114" s="35">
        <v>112</v>
      </c>
      <c r="E114" s="36" t="s">
        <v>183</v>
      </c>
      <c r="F114" s="37">
        <v>0.53</v>
      </c>
      <c r="G114" s="38">
        <v>0.62</v>
      </c>
    </row>
    <row r="115" spans="4:7" ht="12.75">
      <c r="D115" s="35">
        <v>113</v>
      </c>
      <c r="E115" s="36" t="s">
        <v>184</v>
      </c>
      <c r="F115" s="31">
        <v>0.46</v>
      </c>
      <c r="G115" s="38">
        <v>0.53</v>
      </c>
    </row>
    <row r="116" spans="4:7" ht="12.75">
      <c r="D116" s="35">
        <v>114</v>
      </c>
      <c r="E116" s="36" t="s">
        <v>185</v>
      </c>
      <c r="F116" s="37">
        <v>0.64</v>
      </c>
      <c r="G116" s="38">
        <v>0.72</v>
      </c>
    </row>
    <row r="117" spans="4:7" ht="12.75">
      <c r="D117" s="35">
        <v>115</v>
      </c>
      <c r="E117" s="36" t="s">
        <v>186</v>
      </c>
      <c r="F117" s="37">
        <v>0.56</v>
      </c>
      <c r="G117" s="38">
        <v>0.63</v>
      </c>
    </row>
    <row r="118" spans="4:7" ht="12.75">
      <c r="D118" s="35">
        <v>116</v>
      </c>
      <c r="E118" s="36" t="s">
        <v>187</v>
      </c>
      <c r="F118" s="37">
        <v>0.57</v>
      </c>
      <c r="G118" s="38">
        <v>0.64</v>
      </c>
    </row>
    <row r="119" spans="4:7" ht="12.75">
      <c r="D119" s="35">
        <v>117</v>
      </c>
      <c r="E119" s="36" t="s">
        <v>188</v>
      </c>
      <c r="F119" s="37">
        <v>0.67</v>
      </c>
      <c r="G119" s="38">
        <v>0.76</v>
      </c>
    </row>
    <row r="120" spans="4:7" ht="12.75">
      <c r="D120" s="35">
        <v>118</v>
      </c>
      <c r="E120" s="36" t="s">
        <v>189</v>
      </c>
      <c r="F120" s="37">
        <v>0.62</v>
      </c>
      <c r="G120" s="38">
        <v>0.7</v>
      </c>
    </row>
    <row r="121" spans="4:7" ht="12.75">
      <c r="D121" s="35">
        <v>119</v>
      </c>
      <c r="E121" s="36" t="s">
        <v>190</v>
      </c>
      <c r="F121" s="37">
        <v>0.62</v>
      </c>
      <c r="G121" s="38">
        <v>0.69</v>
      </c>
    </row>
    <row r="122" spans="4:7" ht="12.75">
      <c r="D122" s="35">
        <v>120</v>
      </c>
      <c r="E122" s="36" t="s">
        <v>191</v>
      </c>
      <c r="F122" s="37">
        <v>0.45</v>
      </c>
      <c r="G122" s="38">
        <v>0.53</v>
      </c>
    </row>
    <row r="123" spans="4:7" ht="12.75">
      <c r="D123" s="35">
        <v>121</v>
      </c>
      <c r="E123" s="36" t="s">
        <v>192</v>
      </c>
      <c r="F123" s="37">
        <v>0.62</v>
      </c>
      <c r="G123" s="38">
        <v>0.7</v>
      </c>
    </row>
    <row r="124" spans="4:7" ht="12.75">
      <c r="D124" s="35">
        <v>122</v>
      </c>
      <c r="E124" s="36" t="s">
        <v>193</v>
      </c>
      <c r="F124" s="37">
        <v>0.55</v>
      </c>
      <c r="G124" s="38">
        <v>0.63</v>
      </c>
    </row>
    <row r="125" spans="4:7" ht="12.75">
      <c r="D125" s="35">
        <v>123</v>
      </c>
      <c r="E125" s="36" t="s">
        <v>194</v>
      </c>
      <c r="F125" s="37">
        <v>0.58</v>
      </c>
      <c r="G125" s="38">
        <v>0.67</v>
      </c>
    </row>
    <row r="126" spans="4:7" ht="12.75">
      <c r="D126" s="35">
        <v>124</v>
      </c>
      <c r="E126" s="36" t="s">
        <v>195</v>
      </c>
      <c r="F126" s="37">
        <v>0.45</v>
      </c>
      <c r="G126" s="38">
        <v>0.52</v>
      </c>
    </row>
    <row r="127" spans="4:7" ht="12.75">
      <c r="D127" s="35">
        <v>125</v>
      </c>
      <c r="E127" s="36" t="s">
        <v>196</v>
      </c>
      <c r="F127" s="37">
        <v>0.58</v>
      </c>
      <c r="G127" s="38">
        <v>0.66</v>
      </c>
    </row>
    <row r="128" spans="4:7" ht="12.75">
      <c r="D128" s="35">
        <v>126</v>
      </c>
      <c r="E128" s="36" t="s">
        <v>197</v>
      </c>
      <c r="F128" s="37">
        <v>0.48</v>
      </c>
      <c r="G128" s="38">
        <v>0.55</v>
      </c>
    </row>
    <row r="129" spans="4:7" ht="12.75">
      <c r="D129" s="35">
        <v>127</v>
      </c>
      <c r="E129" s="36" t="s">
        <v>198</v>
      </c>
      <c r="F129" s="37">
        <v>0.45</v>
      </c>
      <c r="G129" s="38">
        <v>0.52</v>
      </c>
    </row>
    <row r="130" spans="4:7" ht="13.5" thickBot="1">
      <c r="D130" s="35">
        <v>128</v>
      </c>
      <c r="E130" s="45" t="s">
        <v>199</v>
      </c>
      <c r="F130" s="46">
        <v>0.63</v>
      </c>
      <c r="G130" s="47">
        <v>0.71</v>
      </c>
    </row>
    <row r="131" ht="12.75">
      <c r="D131" s="74"/>
    </row>
    <row r="132" ht="12.75">
      <c r="D132" s="56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chris.s.hamilton</dc:creator>
  <cp:keywords/>
  <dc:description/>
  <cp:lastModifiedBy>Kimmel, Sean - NRCS, Farmville, VA</cp:lastModifiedBy>
  <cp:lastPrinted>2016-03-22T13:27:04Z</cp:lastPrinted>
  <dcterms:created xsi:type="dcterms:W3CDTF">2008-10-07T13:45:46Z</dcterms:created>
  <dcterms:modified xsi:type="dcterms:W3CDTF">2016-07-14T14:45:55Z</dcterms:modified>
  <cp:category/>
  <cp:version/>
  <cp:contentType/>
  <cp:contentStatus/>
</cp:coreProperties>
</file>